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1 кв 2023\"/>
    </mc:Choice>
  </mc:AlternateContent>
  <workbookProtection workbookAlgorithmName="SHA-512" workbookHashValue="1i6uZyRXgtL/rQB8imNHAapaHCSxoEWF1FLsurY1rv8ufphJIRDaRCDBe6WbiwE3B1qOwRRJuyPmUnoWIjzjUA==" workbookSaltValue="n9bU691WCMQ9kl/ZdI9J3Q==" workbookSpinCount="100000" lockStructure="1"/>
  <bookViews>
    <workbookView xWindow="0" yWindow="0" windowWidth="19320" windowHeight="11796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[31]Inform!$F$2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'[30]7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інфо_1'!$A$1:$O$77</definedName>
    <definedName name="_xlnm.Print_Area" localSheetId="7">'6.2. Інша інфо_2'!$A$1:$AF$50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Аналіз!$A$1:$H$99</definedName>
    <definedName name="_xlnm.Print_Area" localSheetId="2">'ІІ. Розр. з бюджетом'!$A$1:$H$49</definedName>
    <definedName name="_xlnm.Print_Area" localSheetId="5">'Розшифровка до капівидатків'!$A$1:$G$33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фінрезультати'!$A$1:$G$58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52511"/>
</workbook>
</file>

<file path=xl/calcChain.xml><?xml version="1.0" encoding="utf-8"?>
<calcChain xmlns="http://schemas.openxmlformats.org/spreadsheetml/2006/main">
  <c r="E44" i="26" l="1"/>
  <c r="F44" i="26" s="1"/>
  <c r="G27" i="2" l="1"/>
  <c r="D27" i="2"/>
  <c r="F33" i="21"/>
  <c r="G40" i="2" l="1"/>
  <c r="G17" i="2"/>
  <c r="H17" i="2"/>
  <c r="G18" i="2"/>
  <c r="H18" i="2"/>
  <c r="G19" i="2"/>
  <c r="H19" i="2"/>
  <c r="G20" i="2"/>
  <c r="H20" i="2"/>
  <c r="H12" i="2"/>
  <c r="G12" i="2"/>
  <c r="G54" i="21" l="1"/>
  <c r="F48" i="21"/>
  <c r="D25" i="21"/>
  <c r="E25" i="21"/>
  <c r="C25" i="21"/>
  <c r="D6" i="21"/>
  <c r="E6" i="21"/>
  <c r="C6" i="21"/>
  <c r="F15" i="21"/>
  <c r="D59" i="26"/>
  <c r="D60" i="26"/>
  <c r="C59" i="26"/>
  <c r="C60" i="26"/>
  <c r="C61" i="26"/>
  <c r="D55" i="26"/>
  <c r="D56" i="26"/>
  <c r="D57" i="26"/>
  <c r="C55" i="26"/>
  <c r="C56" i="26"/>
  <c r="C57" i="26"/>
  <c r="B59" i="26"/>
  <c r="B60" i="26"/>
  <c r="B61" i="26"/>
  <c r="B58" i="26"/>
  <c r="B55" i="26"/>
  <c r="B56" i="26"/>
  <c r="B57" i="26"/>
  <c r="B54" i="26"/>
  <c r="AC28" i="28"/>
  <c r="AF28" i="28" s="1"/>
  <c r="AC30" i="28"/>
  <c r="AC32" i="28"/>
  <c r="AD28" i="28"/>
  <c r="AD30" i="28"/>
  <c r="AD32" i="28"/>
  <c r="AB28" i="28"/>
  <c r="AB29" i="28"/>
  <c r="AB30" i="28"/>
  <c r="AB31" i="28"/>
  <c r="AB32" i="28"/>
  <c r="AA28" i="28"/>
  <c r="AA29" i="28"/>
  <c r="AA30" i="28"/>
  <c r="AA31" i="28"/>
  <c r="AA32" i="28"/>
  <c r="Z27" i="28"/>
  <c r="AD27" i="28" s="1"/>
  <c r="X32" i="28"/>
  <c r="U31" i="28"/>
  <c r="V31" i="28"/>
  <c r="V29" i="28"/>
  <c r="U29" i="28"/>
  <c r="Q31" i="28"/>
  <c r="AC31" i="28" s="1"/>
  <c r="R29" i="28"/>
  <c r="R33" i="28" s="1"/>
  <c r="Q29" i="28"/>
  <c r="AC29" i="28" s="1"/>
  <c r="G59" i="26" l="1"/>
  <c r="H59" i="26" s="1"/>
  <c r="E59" i="26"/>
  <c r="F59" i="26" s="1"/>
  <c r="G57" i="26"/>
  <c r="H57" i="26" s="1"/>
  <c r="E57" i="26"/>
  <c r="F57" i="26" s="1"/>
  <c r="AE28" i="28"/>
  <c r="E56" i="26"/>
  <c r="F56" i="26" s="1"/>
  <c r="G56" i="26"/>
  <c r="H56" i="26" s="1"/>
  <c r="E55" i="26"/>
  <c r="F55" i="26" s="1"/>
  <c r="G55" i="26"/>
  <c r="H55" i="26" s="1"/>
  <c r="E60" i="26"/>
  <c r="F60" i="26" s="1"/>
  <c r="G60" i="26"/>
  <c r="H60" i="26" s="1"/>
  <c r="F6" i="21"/>
  <c r="U33" i="28"/>
  <c r="X29" i="28"/>
  <c r="W29" i="28"/>
  <c r="X31" i="28"/>
  <c r="Z33" i="28"/>
  <c r="AD29" i="28"/>
  <c r="V33" i="28"/>
  <c r="AD31" i="28"/>
  <c r="Q33" i="28"/>
  <c r="AD33" i="28" l="1"/>
  <c r="Z34" i="28" s="1"/>
  <c r="AE29" i="28"/>
  <c r="AF29" i="28"/>
  <c r="C99" i="26" l="1"/>
  <c r="B99" i="26"/>
  <c r="D28" i="26"/>
  <c r="D29" i="26"/>
  <c r="C28" i="26"/>
  <c r="C29" i="26"/>
  <c r="D27" i="26"/>
  <c r="C27" i="26"/>
  <c r="G27" i="26" s="1"/>
  <c r="H27" i="26" s="1"/>
  <c r="D23" i="26"/>
  <c r="D24" i="26"/>
  <c r="D25" i="26"/>
  <c r="D26" i="26"/>
  <c r="C23" i="26"/>
  <c r="C24" i="26"/>
  <c r="C25" i="26"/>
  <c r="C26" i="26"/>
  <c r="C22" i="26"/>
  <c r="D22" i="26"/>
  <c r="B28" i="26"/>
  <c r="B29" i="26"/>
  <c r="B27" i="26"/>
  <c r="B23" i="26"/>
  <c r="B24" i="26"/>
  <c r="B25" i="26"/>
  <c r="B26" i="26"/>
  <c r="B22" i="26"/>
  <c r="A28" i="26"/>
  <c r="A29" i="26"/>
  <c r="A27" i="26"/>
  <c r="A26" i="26"/>
  <c r="A23" i="26"/>
  <c r="A24" i="26"/>
  <c r="A25" i="26"/>
  <c r="A22" i="26"/>
  <c r="J63" i="27"/>
  <c r="L69" i="27"/>
  <c r="L68" i="27"/>
  <c r="M67" i="27"/>
  <c r="O67" i="27" s="1"/>
  <c r="M66" i="27"/>
  <c r="O66" i="27" s="1"/>
  <c r="M65" i="27"/>
  <c r="L63" i="27" s="1"/>
  <c r="D63" i="27"/>
  <c r="K57" i="27"/>
  <c r="G28" i="26" l="1"/>
  <c r="H28" i="26" s="1"/>
  <c r="E28" i="26"/>
  <c r="F28" i="26" s="1"/>
  <c r="E27" i="26"/>
  <c r="F27" i="26" s="1"/>
  <c r="G29" i="26"/>
  <c r="H29" i="26" s="1"/>
  <c r="E29" i="26"/>
  <c r="F29" i="26" s="1"/>
  <c r="O65" i="27"/>
  <c r="G26" i="26"/>
  <c r="H26" i="26" s="1"/>
  <c r="E26" i="26"/>
  <c r="F26" i="26" s="1"/>
  <c r="I24" i="27"/>
  <c r="D64" i="26" s="1"/>
  <c r="I23" i="27"/>
  <c r="D63" i="26" s="1"/>
  <c r="F18" i="27"/>
  <c r="C58" i="26" s="1"/>
  <c r="F25" i="27"/>
  <c r="C65" i="26" s="1"/>
  <c r="F24" i="27"/>
  <c r="C64" i="26" s="1"/>
  <c r="F23" i="27"/>
  <c r="C63" i="26" s="1"/>
  <c r="G63" i="26" l="1"/>
  <c r="H63" i="26" s="1"/>
  <c r="E64" i="26"/>
  <c r="F64" i="26" s="1"/>
  <c r="G64" i="26"/>
  <c r="H64" i="26" s="1"/>
  <c r="C25" i="27"/>
  <c r="B65" i="26" s="1"/>
  <c r="C24" i="27"/>
  <c r="B64" i="26" s="1"/>
  <c r="C23" i="27"/>
  <c r="B63" i="26" s="1"/>
  <c r="E63" i="26" s="1"/>
  <c r="F63" i="26" s="1"/>
  <c r="C22" i="27"/>
  <c r="B62" i="26" s="1"/>
  <c r="D11" i="26"/>
  <c r="D12" i="26"/>
  <c r="D13" i="26"/>
  <c r="D14" i="26"/>
  <c r="D15" i="26"/>
  <c r="D16" i="26"/>
  <c r="D17" i="26"/>
  <c r="D18" i="26"/>
  <c r="D19" i="26"/>
  <c r="D20" i="26"/>
  <c r="D10" i="26"/>
  <c r="C11" i="26"/>
  <c r="C12" i="26"/>
  <c r="C13" i="26"/>
  <c r="C14" i="26"/>
  <c r="C15" i="26"/>
  <c r="C16" i="26"/>
  <c r="C17" i="26"/>
  <c r="C18" i="26"/>
  <c r="C19" i="26"/>
  <c r="C20" i="26"/>
  <c r="C10" i="26"/>
  <c r="A11" i="26"/>
  <c r="A12" i="26"/>
  <c r="A13" i="26"/>
  <c r="A14" i="26"/>
  <c r="A15" i="26"/>
  <c r="A16" i="26"/>
  <c r="A17" i="26"/>
  <c r="A18" i="26"/>
  <c r="A19" i="26"/>
  <c r="A20" i="26"/>
  <c r="A10" i="26"/>
  <c r="I35" i="27"/>
  <c r="I36" i="27"/>
  <c r="I37" i="27"/>
  <c r="I38" i="27"/>
  <c r="I39" i="27"/>
  <c r="I40" i="27"/>
  <c r="I41" i="27"/>
  <c r="I42" i="27"/>
  <c r="I43" i="27"/>
  <c r="I44" i="27"/>
  <c r="I34" i="27"/>
  <c r="J45" i="27"/>
  <c r="G45" i="27"/>
  <c r="D45" i="27"/>
  <c r="M34" i="27"/>
  <c r="M35" i="27"/>
  <c r="M36" i="27"/>
  <c r="M37" i="27"/>
  <c r="M38" i="27"/>
  <c r="M39" i="27"/>
  <c r="M40" i="27"/>
  <c r="M41" i="27"/>
  <c r="M42" i="27"/>
  <c r="J45" i="28"/>
  <c r="H45" i="28"/>
  <c r="F45" i="28"/>
  <c r="Y33" i="28"/>
  <c r="W33" i="28"/>
  <c r="N33" i="28"/>
  <c r="M33" i="28"/>
  <c r="O33" i="28" s="1"/>
  <c r="W32" i="28"/>
  <c r="T32" i="28"/>
  <c r="S32" i="28"/>
  <c r="P32" i="28"/>
  <c r="O32" i="28"/>
  <c r="W31" i="28"/>
  <c r="T31" i="28"/>
  <c r="S31" i="28"/>
  <c r="P31" i="28"/>
  <c r="O31" i="28"/>
  <c r="X30" i="28"/>
  <c r="W30" i="28"/>
  <c r="T30" i="28"/>
  <c r="S30" i="28"/>
  <c r="P30" i="28"/>
  <c r="O30" i="28"/>
  <c r="AC27" i="28"/>
  <c r="AC33" i="28" s="1"/>
  <c r="AB27" i="28"/>
  <c r="AA27" i="28"/>
  <c r="X27" i="28"/>
  <c r="W27" i="28"/>
  <c r="T27" i="28"/>
  <c r="S27" i="28"/>
  <c r="P27" i="28"/>
  <c r="O27" i="28"/>
  <c r="X19" i="28"/>
  <c r="U19" i="28"/>
  <c r="R19" i="28"/>
  <c r="AD18" i="28"/>
  <c r="AA18" i="28"/>
  <c r="AD17" i="28"/>
  <c r="AA17" i="28"/>
  <c r="X9" i="28"/>
  <c r="U9" i="28"/>
  <c r="AD9" i="28" s="1"/>
  <c r="R9" i="28"/>
  <c r="AD8" i="28"/>
  <c r="AA8" i="28"/>
  <c r="AD7" i="28"/>
  <c r="AA7" i="28"/>
  <c r="F10" i="27"/>
  <c r="I10" i="27"/>
  <c r="D54" i="26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F63" i="27"/>
  <c r="H63" i="27"/>
  <c r="N68" i="27"/>
  <c r="N69" i="27"/>
  <c r="D70" i="27"/>
  <c r="F70" i="27"/>
  <c r="H70" i="27"/>
  <c r="J70" i="27"/>
  <c r="L70" i="27"/>
  <c r="N72" i="27"/>
  <c r="N70" i="27" s="1"/>
  <c r="D73" i="27"/>
  <c r="F73" i="27"/>
  <c r="H73" i="27"/>
  <c r="H77" i="27" s="1"/>
  <c r="J73" i="27"/>
  <c r="L73" i="27"/>
  <c r="N75" i="27"/>
  <c r="N76" i="27"/>
  <c r="E20" i="26" l="1"/>
  <c r="F20" i="26" s="1"/>
  <c r="G20" i="26"/>
  <c r="H20" i="26" s="1"/>
  <c r="E16" i="26"/>
  <c r="F16" i="26" s="1"/>
  <c r="G16" i="26"/>
  <c r="H16" i="26" s="1"/>
  <c r="E12" i="26"/>
  <c r="F12" i="26" s="1"/>
  <c r="G12" i="26"/>
  <c r="H12" i="26" s="1"/>
  <c r="E54" i="26"/>
  <c r="F54" i="26" s="1"/>
  <c r="E18" i="26"/>
  <c r="F18" i="26" s="1"/>
  <c r="G18" i="26"/>
  <c r="H18" i="26" s="1"/>
  <c r="E14" i="26"/>
  <c r="F14" i="26" s="1"/>
  <c r="G14" i="26"/>
  <c r="H14" i="26" s="1"/>
  <c r="E10" i="26"/>
  <c r="F10" i="26" s="1"/>
  <c r="G10" i="26"/>
  <c r="H10" i="26" s="1"/>
  <c r="E17" i="26"/>
  <c r="F17" i="26" s="1"/>
  <c r="G17" i="26"/>
  <c r="H17" i="26" s="1"/>
  <c r="E13" i="26"/>
  <c r="F13" i="26" s="1"/>
  <c r="G13" i="26"/>
  <c r="H13" i="26" s="1"/>
  <c r="E19" i="26"/>
  <c r="F19" i="26" s="1"/>
  <c r="G19" i="26"/>
  <c r="H19" i="26" s="1"/>
  <c r="E15" i="26"/>
  <c r="F15" i="26" s="1"/>
  <c r="G15" i="26"/>
  <c r="H15" i="26" s="1"/>
  <c r="E11" i="26"/>
  <c r="F11" i="26" s="1"/>
  <c r="G11" i="26"/>
  <c r="H11" i="26" s="1"/>
  <c r="AA9" i="28"/>
  <c r="AA19" i="28"/>
  <c r="F22" i="27"/>
  <c r="C62" i="26" s="1"/>
  <c r="C54" i="26"/>
  <c r="G54" i="26" s="1"/>
  <c r="H54" i="26" s="1"/>
  <c r="N73" i="27"/>
  <c r="F77" i="27"/>
  <c r="N63" i="27"/>
  <c r="M45" i="27"/>
  <c r="AA33" i="28"/>
  <c r="AE27" i="28"/>
  <c r="AE32" i="28"/>
  <c r="AE31" i="28"/>
  <c r="AE30" i="28"/>
  <c r="S33" i="28"/>
  <c r="N34" i="28"/>
  <c r="C21" i="26"/>
  <c r="C9" i="26" s="1"/>
  <c r="D21" i="26"/>
  <c r="L77" i="27"/>
  <c r="D77" i="27"/>
  <c r="J77" i="27"/>
  <c r="I45" i="27"/>
  <c r="L10" i="27"/>
  <c r="N10" i="27"/>
  <c r="L24" i="27"/>
  <c r="L23" i="27"/>
  <c r="AD19" i="28"/>
  <c r="AF27" i="28"/>
  <c r="AF30" i="28"/>
  <c r="AF31" i="28"/>
  <c r="AF32" i="28"/>
  <c r="P33" i="28"/>
  <c r="T33" i="28"/>
  <c r="X33" i="28"/>
  <c r="AB33" i="28"/>
  <c r="D9" i="26" l="1"/>
  <c r="G21" i="26"/>
  <c r="H21" i="26" s="1"/>
  <c r="N77" i="27"/>
  <c r="R34" i="28"/>
  <c r="V34" i="28"/>
  <c r="Y34" i="28"/>
  <c r="Q34" i="28"/>
  <c r="AF33" i="28"/>
  <c r="U34" i="28"/>
  <c r="M34" i="28"/>
  <c r="AE33" i="28"/>
  <c r="AD34" i="28" l="1"/>
  <c r="AC34" i="28"/>
  <c r="F33" i="19"/>
  <c r="G48" i="21"/>
  <c r="C43" i="21"/>
  <c r="D43" i="21"/>
  <c r="E43" i="21"/>
  <c r="F62" i="2" s="1"/>
  <c r="F51" i="21"/>
  <c r="G50" i="21"/>
  <c r="F52" i="21"/>
  <c r="D49" i="21"/>
  <c r="E49" i="21"/>
  <c r="F70" i="2" s="1"/>
  <c r="C49" i="21"/>
  <c r="F31" i="19"/>
  <c r="F39" i="19"/>
  <c r="F96" i="2"/>
  <c r="F95" i="2"/>
  <c r="I18" i="27" s="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F23" i="21"/>
  <c r="F24" i="21"/>
  <c r="F50" i="21"/>
  <c r="H62" i="2" l="1"/>
  <c r="G62" i="2"/>
  <c r="D33" i="19"/>
  <c r="D99" i="26"/>
  <c r="N18" i="27"/>
  <c r="D58" i="26"/>
  <c r="I21" i="27"/>
  <c r="I22" i="27"/>
  <c r="L18" i="27"/>
  <c r="G43" i="21"/>
  <c r="B21" i="26"/>
  <c r="E21" i="26" s="1"/>
  <c r="F21" i="26" s="1"/>
  <c r="E99" i="26" l="1"/>
  <c r="F99" i="26" s="1"/>
  <c r="G99" i="26"/>
  <c r="H99" i="26" s="1"/>
  <c r="E58" i="26"/>
  <c r="F58" i="26" s="1"/>
  <c r="G58" i="26"/>
  <c r="H58" i="26" s="1"/>
  <c r="N22" i="27"/>
  <c r="L22" i="27"/>
  <c r="D62" i="26"/>
  <c r="D61" i="26"/>
  <c r="I25" i="27"/>
  <c r="L21" i="27"/>
  <c r="N21" i="27"/>
  <c r="E87" i="2"/>
  <c r="E62" i="26" l="1"/>
  <c r="F62" i="26" s="1"/>
  <c r="G62" i="26"/>
  <c r="H62" i="26" s="1"/>
  <c r="G61" i="26"/>
  <c r="H61" i="26" s="1"/>
  <c r="E61" i="26"/>
  <c r="F61" i="26" s="1"/>
  <c r="D65" i="26"/>
  <c r="N25" i="27"/>
  <c r="L25" i="27"/>
  <c r="C41" i="2"/>
  <c r="G65" i="26" l="1"/>
  <c r="H65" i="26" s="1"/>
  <c r="E65" i="26"/>
  <c r="F65" i="26" s="1"/>
  <c r="E22" i="26"/>
  <c r="F22" i="26" s="1"/>
  <c r="G22" i="26"/>
  <c r="H22" i="26" s="1"/>
  <c r="E23" i="26"/>
  <c r="F23" i="26" s="1"/>
  <c r="G23" i="26"/>
  <c r="H23" i="26" s="1"/>
  <c r="E24" i="26"/>
  <c r="F24" i="26" s="1"/>
  <c r="G24" i="26"/>
  <c r="H24" i="26" s="1"/>
  <c r="E25" i="26"/>
  <c r="F25" i="26" s="1"/>
  <c r="G25" i="26"/>
  <c r="H25" i="26" s="1"/>
  <c r="B9" i="26"/>
  <c r="F94" i="2" l="1"/>
  <c r="G33" i="19" l="1"/>
  <c r="H33" i="19"/>
  <c r="G28" i="19"/>
  <c r="H28" i="19"/>
  <c r="G29" i="19"/>
  <c r="D53" i="21"/>
  <c r="D39" i="19"/>
  <c r="D38" i="19"/>
  <c r="D31" i="19"/>
  <c r="D29" i="19"/>
  <c r="D25" i="19"/>
  <c r="D20" i="19"/>
  <c r="D10" i="19"/>
  <c r="H10" i="19"/>
  <c r="G10" i="19"/>
  <c r="F20" i="21"/>
  <c r="G42" i="2"/>
  <c r="H42" i="2"/>
  <c r="G75" i="2"/>
  <c r="H75" i="2"/>
  <c r="F55" i="21" l="1"/>
  <c r="F46" i="21"/>
  <c r="F47" i="21"/>
  <c r="D70" i="2" s="1"/>
  <c r="F22" i="21"/>
  <c r="F21" i="2"/>
  <c r="D81" i="2"/>
  <c r="D72" i="2"/>
  <c r="D67" i="2"/>
  <c r="D58" i="2"/>
  <c r="D59" i="2"/>
  <c r="D60" i="2"/>
  <c r="D61" i="2"/>
  <c r="D57" i="2"/>
  <c r="D54" i="2"/>
  <c r="D55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G21" i="2" l="1"/>
  <c r="H21" i="2"/>
  <c r="D21" i="2"/>
  <c r="F41" i="2"/>
  <c r="H41" i="2" l="1"/>
  <c r="G41" i="2"/>
  <c r="D41" i="2"/>
  <c r="D96" i="2"/>
  <c r="F97" i="2"/>
  <c r="D97" i="2" s="1"/>
  <c r="D94" i="2"/>
  <c r="C68" i="2"/>
  <c r="D95" i="2" l="1"/>
  <c r="F7" i="23" l="1"/>
  <c r="G7" i="23"/>
  <c r="F8" i="23"/>
  <c r="G8" i="23"/>
  <c r="F9" i="23"/>
  <c r="G9" i="23"/>
  <c r="F11" i="23"/>
  <c r="F12" i="23"/>
  <c r="F13" i="23"/>
  <c r="F14" i="23"/>
  <c r="F15" i="23"/>
  <c r="F16" i="23"/>
  <c r="G16" i="23"/>
  <c r="F18" i="23"/>
  <c r="G18" i="23"/>
  <c r="F19" i="23"/>
  <c r="G19" i="23"/>
  <c r="F20" i="23"/>
  <c r="G20" i="23"/>
  <c r="F21" i="23"/>
  <c r="G21" i="23"/>
  <c r="F22" i="23"/>
  <c r="G22" i="23"/>
  <c r="F24" i="23"/>
  <c r="F25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4" i="21"/>
  <c r="G34" i="21"/>
  <c r="F35" i="21"/>
  <c r="G35" i="21"/>
  <c r="F36" i="21"/>
  <c r="G36" i="21"/>
  <c r="F44" i="21"/>
  <c r="F45" i="21"/>
  <c r="F38" i="21"/>
  <c r="F39" i="21"/>
  <c r="F40" i="21"/>
  <c r="F41" i="21"/>
  <c r="F42" i="21"/>
  <c r="F54" i="21"/>
  <c r="D87" i="2"/>
  <c r="D91" i="2"/>
  <c r="D90" i="2"/>
  <c r="D89" i="2"/>
  <c r="D88" i="2"/>
  <c r="D68" i="2"/>
  <c r="D52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55" i="2"/>
  <c r="G67" i="2"/>
  <c r="H67" i="2"/>
  <c r="G70" i="2"/>
  <c r="H70" i="2"/>
  <c r="G81" i="2"/>
  <c r="G94" i="2"/>
  <c r="H94" i="2"/>
  <c r="D82" i="2" l="1"/>
  <c r="D43" i="19"/>
  <c r="D8" i="19" l="1"/>
  <c r="G9" i="26" l="1"/>
  <c r="H9" i="26" s="1"/>
  <c r="E9" i="26"/>
  <c r="F9" i="26" s="1"/>
  <c r="H95" i="2"/>
  <c r="G95" i="2"/>
  <c r="G96" i="2"/>
  <c r="H96" i="2"/>
  <c r="H97" i="2"/>
  <c r="G97" i="2"/>
  <c r="E68" i="2"/>
  <c r="D23" i="23"/>
  <c r="E23" i="23"/>
  <c r="F12" i="3" s="1"/>
  <c r="D12" i="3" s="1"/>
  <c r="C23" i="23"/>
  <c r="D17" i="23"/>
  <c r="E17" i="23"/>
  <c r="F10" i="3" s="1"/>
  <c r="D10" i="3" s="1"/>
  <c r="C17" i="23"/>
  <c r="D10" i="23"/>
  <c r="E10" i="23"/>
  <c r="F9" i="3" s="1"/>
  <c r="D9" i="3" s="1"/>
  <c r="C10" i="23"/>
  <c r="E53" i="21"/>
  <c r="D37" i="21"/>
  <c r="E37" i="21"/>
  <c r="C37" i="21"/>
  <c r="F43" i="2"/>
  <c r="F98" i="2" s="1"/>
  <c r="C53" i="21"/>
  <c r="F73" i="2" l="1"/>
  <c r="H73" i="2" s="1"/>
  <c r="G53" i="21"/>
  <c r="D43" i="2"/>
  <c r="D23" i="2" s="1"/>
  <c r="H43" i="2"/>
  <c r="G43" i="2"/>
  <c r="F49" i="21"/>
  <c r="F23" i="23"/>
  <c r="F17" i="23"/>
  <c r="G17" i="23"/>
  <c r="F10" i="23"/>
  <c r="C6" i="23"/>
  <c r="D6" i="23"/>
  <c r="G6" i="21"/>
  <c r="F37" i="21"/>
  <c r="G49" i="21"/>
  <c r="F25" i="21"/>
  <c r="G25" i="21"/>
  <c r="F53" i="21"/>
  <c r="E6" i="23"/>
  <c r="D98" i="26"/>
  <c r="D97" i="26"/>
  <c r="D96" i="26"/>
  <c r="D95" i="26"/>
  <c r="D94" i="26"/>
  <c r="D93" i="26"/>
  <c r="D92" i="26"/>
  <c r="C98" i="26"/>
  <c r="C97" i="26"/>
  <c r="C96" i="26"/>
  <c r="C95" i="26"/>
  <c r="C94" i="26"/>
  <c r="C93" i="26"/>
  <c r="C92" i="26"/>
  <c r="B98" i="26"/>
  <c r="B97" i="26"/>
  <c r="B96" i="26"/>
  <c r="B95" i="26"/>
  <c r="B94" i="26"/>
  <c r="B93" i="26"/>
  <c r="E95" i="26" l="1"/>
  <c r="F95" i="26" s="1"/>
  <c r="G95" i="26"/>
  <c r="H95" i="26" s="1"/>
  <c r="E94" i="26"/>
  <c r="F94" i="26" s="1"/>
  <c r="G94" i="26"/>
  <c r="H94" i="26" s="1"/>
  <c r="G92" i="26"/>
  <c r="H92" i="26" s="1"/>
  <c r="E96" i="26"/>
  <c r="F96" i="26" s="1"/>
  <c r="G96" i="26"/>
  <c r="H96" i="26" s="1"/>
  <c r="E93" i="26"/>
  <c r="F93" i="26" s="1"/>
  <c r="G93" i="26"/>
  <c r="H93" i="26" s="1"/>
  <c r="G98" i="26"/>
  <c r="H98" i="26" s="1"/>
  <c r="E98" i="26"/>
  <c r="F98" i="26" s="1"/>
  <c r="G73" i="2"/>
  <c r="G97" i="26"/>
  <c r="H97" i="26" s="1"/>
  <c r="E97" i="26"/>
  <c r="F97" i="26" s="1"/>
  <c r="D73" i="2"/>
  <c r="D71" i="2" s="1"/>
  <c r="F43" i="21"/>
  <c r="D62" i="2"/>
  <c r="D56" i="2" s="1"/>
  <c r="D91" i="26"/>
  <c r="C91" i="26"/>
  <c r="F6" i="23"/>
  <c r="G6" i="23"/>
  <c r="B92" i="26"/>
  <c r="B91" i="26" s="1"/>
  <c r="D81" i="26"/>
  <c r="C81" i="26"/>
  <c r="C80" i="26"/>
  <c r="B81" i="26"/>
  <c r="D42" i="26"/>
  <c r="C44" i="26"/>
  <c r="G44" i="26" s="1"/>
  <c r="H44" i="26" s="1"/>
  <c r="C42" i="26"/>
  <c r="B42" i="26"/>
  <c r="G42" i="26" l="1"/>
  <c r="H42" i="26" s="1"/>
  <c r="E42" i="26"/>
  <c r="F42" i="26" s="1"/>
  <c r="E92" i="26"/>
  <c r="F92" i="26" s="1"/>
  <c r="E91" i="26"/>
  <c r="F91" i="26" s="1"/>
  <c r="G91" i="26"/>
  <c r="H91" i="26" s="1"/>
  <c r="D83" i="2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26" i="23" l="1"/>
  <c r="G27" i="23"/>
  <c r="G28" i="23"/>
  <c r="G29" i="23"/>
  <c r="F26" i="23"/>
  <c r="F27" i="23"/>
  <c r="F28" i="23"/>
  <c r="F29" i="23"/>
  <c r="E36" i="19" l="1"/>
  <c r="F36" i="19"/>
  <c r="C36" i="19"/>
  <c r="D9" i="20"/>
  <c r="E9" i="20"/>
  <c r="F9" i="20"/>
  <c r="C9" i="20"/>
  <c r="E13" i="2"/>
  <c r="E56" i="2"/>
  <c r="F13" i="2"/>
  <c r="F52" i="2"/>
  <c r="F56" i="2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E9" i="19"/>
  <c r="F9" i="19"/>
  <c r="C9" i="19"/>
  <c r="C91" i="2"/>
  <c r="E90" i="2"/>
  <c r="C90" i="2"/>
  <c r="C89" i="2"/>
  <c r="E88" i="2"/>
  <c r="C88" i="2"/>
  <c r="E99" i="2"/>
  <c r="E44" i="2"/>
  <c r="C44" i="2"/>
  <c r="E71" i="2"/>
  <c r="F71" i="2"/>
  <c r="C71" i="2"/>
  <c r="B43" i="26" s="1"/>
  <c r="F68" i="2"/>
  <c r="C56" i="2"/>
  <c r="B41" i="26" s="1"/>
  <c r="E52" i="2"/>
  <c r="C52" i="2"/>
  <c r="C99" i="2"/>
  <c r="E23" i="2"/>
  <c r="F23" i="2"/>
  <c r="D40" i="26" s="1"/>
  <c r="C13" i="2"/>
  <c r="C23" i="2"/>
  <c r="B40" i="26" s="1"/>
  <c r="D43" i="26" l="1"/>
  <c r="H71" i="2"/>
  <c r="G40" i="26"/>
  <c r="H40" i="26" s="1"/>
  <c r="E40" i="26"/>
  <c r="F40" i="26" s="1"/>
  <c r="D98" i="2"/>
  <c r="D99" i="2" s="1"/>
  <c r="G56" i="2"/>
  <c r="H56" i="2"/>
  <c r="G23" i="2"/>
  <c r="G52" i="2"/>
  <c r="G71" i="2"/>
  <c r="H9" i="19"/>
  <c r="G9" i="19"/>
  <c r="D41" i="26"/>
  <c r="G68" i="2"/>
  <c r="H68" i="2"/>
  <c r="G90" i="2"/>
  <c r="H7" i="3"/>
  <c r="H87" i="2"/>
  <c r="G87" i="2"/>
  <c r="G88" i="2"/>
  <c r="C43" i="26"/>
  <c r="G36" i="19"/>
  <c r="H36" i="19"/>
  <c r="G19" i="19"/>
  <c r="H19" i="19"/>
  <c r="C40" i="26"/>
  <c r="H23" i="2"/>
  <c r="C39" i="26"/>
  <c r="G13" i="2"/>
  <c r="H13" i="2"/>
  <c r="C41" i="26"/>
  <c r="F43" i="19"/>
  <c r="D39" i="26"/>
  <c r="F22" i="2"/>
  <c r="C22" i="2"/>
  <c r="B76" i="26" s="1"/>
  <c r="B39" i="26"/>
  <c r="B38" i="26" s="1"/>
  <c r="G9" i="20"/>
  <c r="G7" i="3"/>
  <c r="C43" i="19"/>
  <c r="E43" i="19"/>
  <c r="E82" i="2"/>
  <c r="C82" i="2"/>
  <c r="F83" i="2"/>
  <c r="F82" i="2"/>
  <c r="E83" i="2"/>
  <c r="C83" i="2"/>
  <c r="E22" i="2"/>
  <c r="E39" i="26" l="1"/>
  <c r="F39" i="26" s="1"/>
  <c r="G39" i="26"/>
  <c r="H39" i="26" s="1"/>
  <c r="G41" i="26"/>
  <c r="H41" i="26" s="1"/>
  <c r="E41" i="26"/>
  <c r="F41" i="26" s="1"/>
  <c r="E43" i="26"/>
  <c r="F43" i="26" s="1"/>
  <c r="G43" i="26"/>
  <c r="H43" i="26" s="1"/>
  <c r="D76" i="26"/>
  <c r="H22" i="2"/>
  <c r="G22" i="2"/>
  <c r="D38" i="26"/>
  <c r="C38" i="26"/>
  <c r="H98" i="2"/>
  <c r="G98" i="2"/>
  <c r="F99" i="2"/>
  <c r="G43" i="19"/>
  <c r="H43" i="19"/>
  <c r="H82" i="2"/>
  <c r="G82" i="2"/>
  <c r="H83" i="2"/>
  <c r="G83" i="2"/>
  <c r="E63" i="2"/>
  <c r="C76" i="26"/>
  <c r="C63" i="2"/>
  <c r="B77" i="26" s="1"/>
  <c r="D17" i="19"/>
  <c r="F63" i="2"/>
  <c r="D77" i="26" s="1"/>
  <c r="E77" i="26" l="1"/>
  <c r="F77" i="26" s="1"/>
  <c r="E38" i="26"/>
  <c r="F38" i="26" s="1"/>
  <c r="G38" i="26"/>
  <c r="H38" i="26" s="1"/>
  <c r="E76" i="26"/>
  <c r="F76" i="26" s="1"/>
  <c r="G76" i="26"/>
  <c r="H76" i="26" s="1"/>
  <c r="G99" i="2"/>
  <c r="H99" i="2"/>
  <c r="C77" i="26"/>
  <c r="G77" i="26" s="1"/>
  <c r="H77" i="26" s="1"/>
  <c r="H63" i="2"/>
  <c r="G63" i="2"/>
  <c r="E86" i="2"/>
  <c r="E74" i="2"/>
  <c r="C74" i="2"/>
  <c r="B78" i="26" s="1"/>
  <c r="C86" i="2"/>
  <c r="C92" i="2" s="1"/>
  <c r="F86" i="2"/>
  <c r="F74" i="2"/>
  <c r="D78" i="26" s="1"/>
  <c r="E78" i="26" l="1"/>
  <c r="F78" i="26" s="1"/>
  <c r="H74" i="2"/>
  <c r="G74" i="2"/>
  <c r="E92" i="2"/>
  <c r="G86" i="2"/>
  <c r="H86" i="2"/>
  <c r="E79" i="2"/>
  <c r="C78" i="26"/>
  <c r="G78" i="26" s="1"/>
  <c r="H78" i="26" s="1"/>
  <c r="C79" i="2"/>
  <c r="F92" i="2"/>
  <c r="F79" i="2"/>
  <c r="C17" i="19" l="1"/>
  <c r="C80" i="2"/>
  <c r="B80" i="26" s="1"/>
  <c r="H79" i="2"/>
  <c r="D79" i="26"/>
  <c r="F80" i="2"/>
  <c r="H80" i="2" s="1"/>
  <c r="G92" i="2"/>
  <c r="H92" i="2"/>
  <c r="G79" i="2"/>
  <c r="E17" i="19"/>
  <c r="C79" i="26"/>
  <c r="B79" i="26"/>
  <c r="F17" i="19"/>
  <c r="E79" i="26" l="1"/>
  <c r="F79" i="26" s="1"/>
  <c r="G79" i="26"/>
  <c r="H79" i="26" s="1"/>
  <c r="D80" i="2"/>
  <c r="G80" i="2"/>
  <c r="D80" i="26"/>
  <c r="L14" i="27" l="1"/>
  <c r="N14" i="27"/>
  <c r="I17" i="27"/>
  <c r="L17" i="27" s="1"/>
  <c r="N17" i="27" l="1"/>
</calcChain>
</file>

<file path=xl/sharedStrings.xml><?xml version="1.0" encoding="utf-8"?>
<sst xmlns="http://schemas.openxmlformats.org/spreadsheetml/2006/main" count="779" uniqueCount="421">
  <si>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</si>
  <si>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</si>
  <si>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</si>
  <si>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</si>
  <si>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</si>
  <si>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</si>
  <si>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</si>
  <si>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</si>
  <si>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</si>
  <si>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</si>
  <si>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</si>
  <si>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</si>
  <si>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</si>
  <si>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</si>
  <si>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</si>
  <si>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</si>
  <si>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</si>
  <si>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</si>
  <si>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</si>
  <si>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</si>
  <si>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</si>
  <si>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</si>
  <si>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</si>
  <si>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</si>
  <si>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</si>
  <si>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</si>
  <si>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</si>
  <si>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</si>
  <si>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</si>
  <si>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</si>
  <si>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</si>
  <si>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</si>
  <si>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</si>
  <si>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</si>
  <si>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</si>
  <si>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</si>
  <si>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</si>
  <si>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</si>
  <si>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</si>
  <si>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</si>
  <si>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</si>
  <si>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</si>
  <si>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</si>
  <si>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</si>
  <si>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</si>
  <si>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</si>
  <si>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</si>
  <si>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</si>
  <si>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</si>
  <si>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</si>
  <si>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</si>
  <si>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</si>
  <si>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</si>
  <si>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</si>
  <si>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</si>
  <si>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</si>
  <si>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</si>
  <si>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</si>
  <si>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</si>
  <si>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</si>
  <si>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</si>
  <si>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</si>
  <si>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</si>
  <si>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</si>
  <si>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</si>
  <si>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</si>
  <si>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</si>
  <si>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</si>
  <si>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</si>
  <si>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</si>
  <si>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</si>
  <si>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</si>
  <si>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</si>
  <si>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</si>
  <si>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</si>
  <si>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</si>
  <si>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</si>
  <si>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</si>
  <si>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</si>
  <si>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</si>
  <si>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</si>
  <si>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</si>
  <si>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</si>
  <si>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</si>
  <si>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</si>
  <si>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</si>
  <si>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</si>
  <si>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</si>
  <si>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</si>
  <si>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</si>
  <si>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</si>
  <si>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</si>
  <si>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</si>
  <si>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</si>
  <si>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</si>
  <si>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</si>
  <si>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</si>
  <si>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</si>
  <si>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</si>
  <si>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</si>
  <si>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</si>
  <si>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</si>
  <si>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</si>
  <si>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</si>
  <si>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</si>
  <si>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</si>
  <si>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</si>
  <si>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</si>
  <si>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</si>
  <si>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</si>
  <si>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</si>
  <si>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</si>
  <si>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</si>
  <si>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</si>
  <si>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</si>
  <si>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</si>
  <si>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</si>
  <si>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</si>
  <si>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</si>
  <si>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</si>
  <si>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</si>
  <si>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</si>
  <si>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</si>
  <si>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</si>
  <si>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</si>
  <si>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</si>
  <si>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</si>
  <si>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</si>
  <si>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</si>
  <si>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</si>
  <si>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</si>
  <si>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</si>
  <si>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</si>
  <si>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</si>
  <si>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</si>
  <si>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</si>
  <si>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</si>
  <si>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</si>
  <si>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</si>
  <si>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</si>
  <si>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</si>
  <si>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</si>
  <si>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</si>
  <si>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</si>
  <si>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</si>
  <si>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</si>
  <si>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</si>
  <si>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</si>
  <si>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</si>
  <si>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</si>
  <si>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</si>
  <si>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</si>
  <si>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</si>
  <si>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</si>
  <si>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</si>
  <si>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</si>
  <si>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</si>
  <si>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</si>
  <si>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</si>
  <si>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</si>
  <si>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</si>
  <si>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</si>
  <si>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</si>
  <si>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</si>
  <si>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</si>
  <si>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</si>
  <si>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</si>
  <si>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</si>
  <si>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</si>
  <si>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</si>
  <si>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</si>
  <si>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</si>
  <si>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</si>
  <si>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</si>
  <si>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</si>
  <si>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</si>
  <si>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</si>
  <si>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</si>
  <si>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</si>
  <si>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</si>
  <si>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</si>
  <si>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</si>
  <si>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</si>
  <si>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</si>
  <si>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</si>
  <si>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</si>
  <si>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_________________________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</si>
  <si>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</si>
  <si>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</si>
  <si>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</si>
  <si>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</si>
  <si>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</si>
  <si>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</si>
  <si>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</si>
  <si>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</si>
  <si>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</si>
  <si>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</si>
  <si>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</si>
  <si>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</si>
  <si>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</si>
  <si>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</si>
  <si>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</si>
  <si>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</si>
  <si>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</si>
  <si>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</si>
  <si>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</si>
  <si>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</si>
  <si>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</si>
  <si>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</si>
  <si>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</si>
  <si>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</si>
  <si>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</si>
  <si>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</si>
  <si>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</si>
  <si>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</si>
  <si>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</si>
  <si>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</si>
  <si>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</si>
  <si>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</si>
  <si>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</si>
  <si>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</si>
  <si>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</si>
  <si>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</si>
  <si>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</si>
  <si>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</si>
  <si>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</si>
  <si>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</si>
  <si>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</si>
  <si>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</si>
  <si>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Факт
за І квартал 2020 року</t>
  </si>
  <si>
    <t>План
на І квартал 2021 року</t>
  </si>
  <si>
    <t xml:space="preserve">Факт
за І квартал 2021 року 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</si>
  <si>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</si>
  <si>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</si>
  <si>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</si>
  <si>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</si>
  <si>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</si>
  <si>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</si>
  <si>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</si>
  <si>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</si>
  <si>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</si>
  <si>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</si>
  <si>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</si>
  <si>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</si>
  <si>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</si>
  <si>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</si>
  <si>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</si>
  <si>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</si>
  <si>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</si>
  <si>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</si>
  <si>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</si>
  <si>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</si>
  <si>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</si>
  <si>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</si>
  <si>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</si>
  <si>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</si>
  <si>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</si>
  <si>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</si>
  <si>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</si>
  <si>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</si>
  <si>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</si>
  <si>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</si>
  <si>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</si>
  <si>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</si>
  <si>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</si>
  <si>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</si>
  <si>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</si>
  <si>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</si>
  <si>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</si>
  <si>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</si>
  <si>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</si>
  <si>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</si>
  <si>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</si>
  <si>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</si>
  <si>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</si>
  <si>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</si>
  <si>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</si>
  <si>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</si>
  <si>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</si>
  <si>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</si>
  <si>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</si>
  <si>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</si>
  <si>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</si>
  <si>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</si>
  <si>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</si>
  <si>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</si>
  <si>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</si>
  <si>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</si>
  <si>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</si>
  <si>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</si>
  <si>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</si>
  <si>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</si>
  <si>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</si>
  <si>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</si>
  <si>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</si>
  <si>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</si>
  <si>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</si>
  <si>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</si>
  <si>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</si>
  <si>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</si>
  <si>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</si>
  <si>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</si>
  <si>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позиками)</t>
    </r>
  </si>
  <si>
    <t>навчання персоналу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</si>
  <si>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</si>
  <si>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</si>
  <si>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</si>
  <si>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</si>
  <si>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</si>
  <si>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</si>
  <si>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</si>
  <si>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</si>
  <si>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</si>
  <si>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</si>
  <si>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</si>
  <si>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</si>
  <si>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</si>
  <si>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</si>
  <si>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</si>
  <si>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</si>
  <si>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заробітна плата мобілізованих</t>
  </si>
  <si>
    <t>єдиний соціальний внесок з заробітної плати мобілізованих</t>
  </si>
  <si>
    <t>утилізація небезпечних відходів</t>
  </si>
  <si>
    <t>розробка декларації про відходи</t>
  </si>
  <si>
    <t>матеріальна допомога</t>
  </si>
  <si>
    <t>напівавтомат зварювальний</t>
  </si>
  <si>
    <t>комп'ютерної техніки</t>
  </si>
  <si>
    <t>РАЗОМ РЕАЛІЗАЦІЯ</t>
  </si>
  <si>
    <t>______________________</t>
  </si>
  <si>
    <t>Факт I кварталу 2022 р.</t>
  </si>
  <si>
    <t>тракторів</t>
  </si>
  <si>
    <t>Відрахування частини чистого прибутку (10%)</t>
  </si>
  <si>
    <t>за І квартал 2023 року</t>
  </si>
  <si>
    <t>Факт 
за 1 квартал  2022 року</t>
  </si>
  <si>
    <t>План 
за 1 квартал
2023 року</t>
  </si>
  <si>
    <t>Факт 
за 1 квартал
2023 року</t>
  </si>
  <si>
    <t>План I кварталу 2023 р.</t>
  </si>
  <si>
    <t>Факт I кварталу 2023 р.</t>
  </si>
  <si>
    <t>Факт I кварталу 2023 р. до факту I кварталу 2022 р.</t>
  </si>
  <si>
    <t>Факт I кварталу 2023 р. до плану I кварталу 2023 р.</t>
  </si>
  <si>
    <t>пільгова пенсія за шкідливі умови праці</t>
  </si>
  <si>
    <t>замір забруднюючих речовин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</si>
  <si>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</si>
  <si>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</si>
  <si>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</si>
  <si>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</si>
  <si>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</si>
  <si>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</si>
  <si>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</si>
  <si>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</si>
  <si>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Заборгованість станом на 01.04.2023 року</t>
  </si>
  <si>
    <t>Повернено залучених коштів 
за І квартал 2023 року</t>
  </si>
  <si>
    <t>Отримано залучених коштів 
за І квартал 2023 року</t>
  </si>
  <si>
    <t>Заборгованість за кредитами станом на 01.01.2023 року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</si>
  <si>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</si>
  <si>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</si>
  <si>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</si>
  <si>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</si>
  <si>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</si>
  <si>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</si>
  <si>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</si>
  <si>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</si>
  <si>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</si>
  <si>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t>Факт І кварталу 2023 року</t>
  </si>
  <si>
    <t>План І кварталу 2023 року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</si>
  <si>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</si>
  <si>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Факт
І кварталу 2023 року</t>
  </si>
  <si>
    <t>План 
І кварталу 2023 року</t>
  </si>
  <si>
    <t>Факт
І кварталу 2022 року</t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</si>
  <si>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</si>
  <si>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</si>
  <si>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</si>
  <si>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</si>
  <si>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</si>
  <si>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</si>
  <si>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</si>
  <si>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</si>
  <si>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факт 
І кварталу 2022 року</t>
  </si>
  <si>
    <t>план
І кварталу 2023 року</t>
  </si>
  <si>
    <t>факт
І кварталу 2023 року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</si>
  <si>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</si>
  <si>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</si>
  <si>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</si>
  <si>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7. Джерела капітальних інвестицій у І кварталі 2023 року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</si>
  <si>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</si>
  <si>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</si>
  <si>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</si>
  <si>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</si>
  <si>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23.10.18/22.10.23</t>
  </si>
  <si>
    <t>02.11.18/01.11.23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</si>
  <si>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</si>
  <si>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</si>
  <si>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</si>
  <si>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</si>
  <si>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</si>
  <si>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</si>
  <si>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</si>
  <si>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</si>
  <si>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відновлювальна кредитна лінія для вирішення фінансово-господарських питань</t>
  </si>
  <si>
    <t>порука директора</t>
  </si>
  <si>
    <t>фінансовий лізинг на придбання сміттєвоза</t>
  </si>
  <si>
    <t>позика на вирішення фінансово-господарських питань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</si>
  <si>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</si>
  <si>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</si>
  <si>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</si>
  <si>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</si>
  <si>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</si>
  <si>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</si>
  <si>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Інші джерела (безоплатно отримано)</t>
  </si>
  <si>
    <t>Петро ГРИНЕВИЧ</t>
  </si>
  <si>
    <t>Звітний І квартал 2023 року</t>
  </si>
  <si>
    <t>Факт
за І квартал
2022 року</t>
  </si>
  <si>
    <t>План
на І квартал 
2023 року</t>
  </si>
  <si>
    <t xml:space="preserve">Факт
за І квартал 
2023 року </t>
  </si>
  <si>
    <t>за І квартал
2022 року</t>
  </si>
  <si>
    <t>за І квартал
2023 року</t>
  </si>
  <si>
    <t>План
на І квартал
2023 року</t>
  </si>
  <si>
    <t xml:space="preserve">Факт
за І квартал
2023 року </t>
  </si>
  <si>
    <r>
      <t xml:space="preserve">до звіту про виконання показників фінансового плану за І квартал 2023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</si>
  <si>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29.12.22/28.02.23</t>
  </si>
  <si>
    <t>безоплатно отримані матеріальні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</si>
</sst>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6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0" fontId="92" fillId="22" borderId="3" xfId="0" applyFont="1" applyFill="1" applyBorder="1" applyAlignment="1">
      <alignment horizontal="left" vertical="center" wrapText="1"/>
    </xf>
    <xf numFmtId="0" fontId="92" fillId="22" borderId="3" xfId="0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80" fillId="22" borderId="3" xfId="0" quotePrefix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66" fillId="28" borderId="0" xfId="0" applyFont="1" applyFill="1" applyBorder="1" applyAlignment="1">
      <alignment horizontal="lef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177" fontId="5" fillId="28" borderId="16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0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0" fontId="109" fillId="28" borderId="3" xfId="0" applyFont="1" applyFill="1" applyBorder="1" applyAlignment="1">
      <alignment horizontal="center" vertical="center" wrapText="1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70" fillId="28" borderId="15" xfId="0" applyFont="1" applyFill="1" applyBorder="1" applyAlignment="1">
      <alignment horizontal="center" vertical="center"/>
    </xf>
    <xf numFmtId="0" fontId="70" fillId="28" borderId="17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49" fontId="110" fillId="28" borderId="3" xfId="0" applyNumberFormat="1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0" fontId="67" fillId="28" borderId="0" xfId="0" applyFont="1" applyFill="1" applyBorder="1" applyAlignment="1">
      <alignment vertical="center"/>
    </xf>
    <xf numFmtId="0" fontId="5" fillId="28" borderId="3" xfId="0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0" fontId="66" fillId="28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170" fontId="5" fillId="28" borderId="15" xfId="0" applyNumberFormat="1" applyFont="1" applyFill="1" applyBorder="1" applyAlignment="1">
      <alignment horizontal="center" vertical="center" wrapText="1"/>
    </xf>
    <xf numFmtId="170" fontId="5" fillId="28" borderId="16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0" fillId="28" borderId="0" xfId="0" applyFont="1" applyFill="1" applyBorder="1" applyAlignment="1">
      <alignment horizontal="justify" vertical="center" wrapText="1" shrinkToFit="1"/>
    </xf>
    <xf numFmtId="177" fontId="66" fillId="28" borderId="0" xfId="0" applyNumberFormat="1" applyFont="1" applyFill="1" applyBorder="1" applyAlignment="1">
      <alignment horizontal="center" vertical="center" wrapText="1"/>
    </xf>
    <xf numFmtId="177" fontId="111" fillId="28" borderId="15" xfId="0" applyNumberFormat="1" applyFont="1" applyFill="1" applyBorder="1" applyAlignment="1">
      <alignment horizontal="center" vertical="center" wrapText="1"/>
    </xf>
    <xf numFmtId="177" fontId="111" fillId="28" borderId="16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3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3" fontId="70" fillId="28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9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164" fontId="94" fillId="28" borderId="3" xfId="0" applyNumberFormat="1" applyFont="1" applyFill="1" applyBorder="1" applyAlignment="1">
      <alignment horizontal="center" vertical="center" wrapText="1"/>
    </xf>
    <xf numFmtId="0" fontId="93" fillId="28" borderId="0" xfId="0" applyFont="1" applyFill="1" applyAlignment="1">
      <alignment horizontal="center"/>
    </xf>
    <xf numFmtId="0" fontId="95" fillId="0" borderId="0" xfId="0" applyFont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6" fillId="28" borderId="0" xfId="0" applyFont="1" applyFill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86" zoomScale="64" zoomScaleNormal="50" zoomScaleSheetLayoutView="64" workbookViewId="0">
      <selection activeCell="A99" sqref="A99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2" spans="1:9" ht="39.75" customHeight="1">
      <c r="A2" s="430" t="s">
        <v>89</v>
      </c>
      <c r="B2" s="430"/>
      <c r="C2" s="430"/>
      <c r="D2" s="430"/>
      <c r="E2" s="430"/>
      <c r="F2" s="430"/>
      <c r="G2" s="430"/>
      <c r="H2" s="430"/>
      <c r="I2" s="430"/>
    </row>
    <row r="3" spans="1:9" ht="39.75" customHeight="1">
      <c r="A3" s="430" t="s">
        <v>296</v>
      </c>
      <c r="B3" s="430"/>
      <c r="C3" s="430"/>
      <c r="D3" s="430"/>
      <c r="E3" s="430"/>
      <c r="F3" s="430"/>
      <c r="G3" s="430"/>
      <c r="H3" s="430"/>
      <c r="I3" s="430"/>
    </row>
    <row r="4" spans="1:9" ht="51.75" customHeight="1">
      <c r="C4" s="430" t="s">
        <v>332</v>
      </c>
      <c r="D4" s="430"/>
      <c r="E4" s="430"/>
    </row>
    <row r="5" spans="1:9" ht="29.25" customHeight="1">
      <c r="I5" s="72" t="s">
        <v>169</v>
      </c>
    </row>
    <row r="6" spans="1:9" ht="37.5" customHeight="1">
      <c r="A6" s="435" t="s">
        <v>54</v>
      </c>
      <c r="B6" s="435"/>
      <c r="C6" s="435"/>
      <c r="D6" s="435"/>
      <c r="E6" s="435"/>
      <c r="F6" s="435"/>
      <c r="G6" s="435"/>
      <c r="H6" s="435"/>
      <c r="I6" s="435"/>
    </row>
    <row r="7" spans="1:9" ht="22.5" customHeight="1">
      <c r="A7" s="73"/>
      <c r="B7" s="74"/>
      <c r="C7" s="74"/>
      <c r="D7" s="74"/>
      <c r="E7" s="74"/>
      <c r="F7" s="74"/>
      <c r="G7" s="74"/>
      <c r="H7" s="74" t="s">
        <v>300</v>
      </c>
      <c r="I7" s="74"/>
    </row>
    <row r="8" spans="1:9" ht="55.5" customHeight="1">
      <c r="A8" s="437" t="s">
        <v>102</v>
      </c>
      <c r="B8" s="436" t="s">
        <v>7</v>
      </c>
      <c r="C8" s="436" t="s">
        <v>139</v>
      </c>
      <c r="D8" s="436"/>
      <c r="E8" s="437" t="s">
        <v>410</v>
      </c>
      <c r="F8" s="437"/>
      <c r="G8" s="437"/>
      <c r="H8" s="437"/>
      <c r="I8" s="437"/>
    </row>
    <row r="9" spans="1:9" ht="108" customHeight="1">
      <c r="A9" s="437"/>
      <c r="B9" s="436"/>
      <c r="C9" s="317" t="s">
        <v>414</v>
      </c>
      <c r="D9" s="317" t="s">
        <v>415</v>
      </c>
      <c r="E9" s="75" t="s">
        <v>96</v>
      </c>
      <c r="F9" s="75" t="s">
        <v>92</v>
      </c>
      <c r="G9" s="76" t="s">
        <v>99</v>
      </c>
      <c r="H9" s="76" t="s">
        <v>180</v>
      </c>
      <c r="I9" s="75" t="s">
        <v>98</v>
      </c>
    </row>
    <row r="10" spans="1:9" ht="42.75" customHeight="1">
      <c r="A10" s="77">
        <v>1</v>
      </c>
      <c r="B10" s="75">
        <v>2</v>
      </c>
      <c r="C10" s="77">
        <v>3</v>
      </c>
      <c r="D10" s="75">
        <v>4</v>
      </c>
      <c r="E10" s="77">
        <v>5</v>
      </c>
      <c r="F10" s="75">
        <v>6</v>
      </c>
      <c r="G10" s="77">
        <v>7</v>
      </c>
      <c r="H10" s="75">
        <v>8</v>
      </c>
      <c r="I10" s="77">
        <v>9</v>
      </c>
    </row>
    <row r="11" spans="1:9" s="78" customFormat="1" ht="39.75" customHeight="1">
      <c r="A11" s="438" t="s">
        <v>97</v>
      </c>
      <c r="B11" s="438"/>
      <c r="C11" s="438"/>
      <c r="D11" s="438"/>
      <c r="E11" s="438"/>
      <c r="F11" s="438"/>
      <c r="G11" s="438"/>
      <c r="H11" s="438"/>
      <c r="I11" s="438"/>
    </row>
    <row r="12" spans="1:9" s="78" customFormat="1" ht="40.5" customHeight="1">
      <c r="A12" s="79" t="s">
        <v>80</v>
      </c>
      <c r="B12" s="80">
        <v>1000</v>
      </c>
      <c r="C12" s="218">
        <v>26377</v>
      </c>
      <c r="D12" s="218">
        <f>F12</f>
        <v>34247</v>
      </c>
      <c r="E12" s="218">
        <v>34878</v>
      </c>
      <c r="F12" s="218">
        <v>34247</v>
      </c>
      <c r="G12" s="218">
        <f>F12-E12</f>
        <v>-631</v>
      </c>
      <c r="H12" s="94">
        <f>(F12/E12)*100</f>
        <v>98.190836630540744</v>
      </c>
      <c r="I12" s="81"/>
    </row>
    <row r="13" spans="1:9" s="78" customFormat="1" ht="40.5" customHeight="1">
      <c r="A13" s="79" t="s">
        <v>76</v>
      </c>
      <c r="B13" s="80">
        <v>1010</v>
      </c>
      <c r="C13" s="218">
        <f>SUM(C14:C21)</f>
        <v>-22713</v>
      </c>
      <c r="D13" s="218">
        <f>SUM(D14:D21)</f>
        <v>-27664</v>
      </c>
      <c r="E13" s="218">
        <f>SUM(E14:E21)</f>
        <v>-30631</v>
      </c>
      <c r="F13" s="218">
        <f>SUM(F14:F21)</f>
        <v>-27664</v>
      </c>
      <c r="G13" s="218">
        <f t="shared" ref="G13:G70" si="0">F13-E13</f>
        <v>2967</v>
      </c>
      <c r="H13" s="94">
        <f t="shared" ref="H13:H73" si="1">(F13/E13)*100</f>
        <v>90.313734452025727</v>
      </c>
      <c r="I13" s="81"/>
    </row>
    <row r="14" spans="1:9" s="78" customFormat="1" ht="36" customHeight="1">
      <c r="A14" s="82" t="s">
        <v>153</v>
      </c>
      <c r="B14" s="49">
        <v>1011</v>
      </c>
      <c r="C14" s="325">
        <v>-8504</v>
      </c>
      <c r="D14" s="219">
        <f>F14</f>
        <v>-12801</v>
      </c>
      <c r="E14" s="219">
        <v>-14876</v>
      </c>
      <c r="F14" s="219">
        <v>-12801</v>
      </c>
      <c r="G14" s="219">
        <f t="shared" si="0"/>
        <v>2075</v>
      </c>
      <c r="H14" s="95">
        <f t="shared" si="1"/>
        <v>86.05135789190642</v>
      </c>
      <c r="I14" s="83"/>
    </row>
    <row r="15" spans="1:9" s="78" customFormat="1" ht="36" customHeight="1">
      <c r="A15" s="82" t="s">
        <v>154</v>
      </c>
      <c r="B15" s="49">
        <v>1012</v>
      </c>
      <c r="C15" s="325" t="s">
        <v>119</v>
      </c>
      <c r="D15" s="308" t="str">
        <f t="shared" ref="D15:D21" si="2">F15</f>
        <v>(    )</v>
      </c>
      <c r="E15" s="219" t="s">
        <v>119</v>
      </c>
      <c r="F15" s="219" t="s">
        <v>119</v>
      </c>
      <c r="G15" s="219"/>
      <c r="H15" s="95"/>
      <c r="I15" s="83"/>
    </row>
    <row r="16" spans="1:9" s="78" customFormat="1" ht="36" customHeight="1">
      <c r="A16" s="82" t="s">
        <v>155</v>
      </c>
      <c r="B16" s="49">
        <v>1013</v>
      </c>
      <c r="C16" s="325">
        <v>-118</v>
      </c>
      <c r="D16" s="308">
        <f t="shared" si="2"/>
        <v>-372</v>
      </c>
      <c r="E16" s="219">
        <v>-199</v>
      </c>
      <c r="F16" s="219">
        <v>-372</v>
      </c>
      <c r="G16" s="219">
        <f t="shared" si="0"/>
        <v>-173</v>
      </c>
      <c r="H16" s="95">
        <f t="shared" si="1"/>
        <v>186.93467336683418</v>
      </c>
      <c r="I16" s="83"/>
    </row>
    <row r="17" spans="1:9" s="78" customFormat="1" ht="36" customHeight="1">
      <c r="A17" s="82" t="s">
        <v>4</v>
      </c>
      <c r="B17" s="49">
        <v>1014</v>
      </c>
      <c r="C17" s="325">
        <v>-7427</v>
      </c>
      <c r="D17" s="308">
        <f t="shared" si="2"/>
        <v>-7344</v>
      </c>
      <c r="E17" s="219">
        <v>-8073</v>
      </c>
      <c r="F17" s="219">
        <v>-7344</v>
      </c>
      <c r="G17" s="327">
        <f t="shared" ref="G17:G21" si="3">F17-E17</f>
        <v>729</v>
      </c>
      <c r="H17" s="95">
        <f t="shared" ref="H17:H21" si="4">(F17/E17)*100</f>
        <v>90.969899665551836</v>
      </c>
      <c r="I17" s="83"/>
    </row>
    <row r="18" spans="1:9" s="78" customFormat="1" ht="36" customHeight="1">
      <c r="A18" s="82" t="s">
        <v>5</v>
      </c>
      <c r="B18" s="49">
        <v>1015</v>
      </c>
      <c r="C18" s="325">
        <v>-1618</v>
      </c>
      <c r="D18" s="308">
        <f t="shared" si="2"/>
        <v>-1608</v>
      </c>
      <c r="E18" s="219">
        <v>-1776</v>
      </c>
      <c r="F18" s="219">
        <v>-1608</v>
      </c>
      <c r="G18" s="327">
        <f t="shared" si="3"/>
        <v>168</v>
      </c>
      <c r="H18" s="95">
        <f t="shared" si="4"/>
        <v>90.540540540540533</v>
      </c>
      <c r="I18" s="83"/>
    </row>
    <row r="19" spans="1:9" s="85" customFormat="1" ht="52.5" customHeight="1">
      <c r="A19" s="82" t="s">
        <v>156</v>
      </c>
      <c r="B19" s="47">
        <v>1016</v>
      </c>
      <c r="C19" s="325">
        <v>-225</v>
      </c>
      <c r="D19" s="308">
        <f t="shared" si="2"/>
        <v>-479</v>
      </c>
      <c r="E19" s="219">
        <v>-137</v>
      </c>
      <c r="F19" s="219">
        <v>-479</v>
      </c>
      <c r="G19" s="327">
        <f t="shared" si="3"/>
        <v>-342</v>
      </c>
      <c r="H19" s="95">
        <f t="shared" si="4"/>
        <v>349.63503649635032</v>
      </c>
      <c r="I19" s="84"/>
    </row>
    <row r="20" spans="1:9" s="85" customFormat="1" ht="36" customHeight="1">
      <c r="A20" s="82" t="s">
        <v>157</v>
      </c>
      <c r="B20" s="47">
        <v>1017</v>
      </c>
      <c r="C20" s="325">
        <v>-1390</v>
      </c>
      <c r="D20" s="308">
        <f t="shared" si="2"/>
        <v>-1332</v>
      </c>
      <c r="E20" s="219">
        <v>-1370</v>
      </c>
      <c r="F20" s="219">
        <v>-1332</v>
      </c>
      <c r="G20" s="327">
        <f t="shared" si="3"/>
        <v>38</v>
      </c>
      <c r="H20" s="95">
        <f t="shared" si="4"/>
        <v>97.226277372262771</v>
      </c>
      <c r="I20" s="84"/>
    </row>
    <row r="21" spans="1:9" s="78" customFormat="1" ht="36" customHeight="1">
      <c r="A21" s="82" t="s">
        <v>158</v>
      </c>
      <c r="B21" s="49">
        <v>1018</v>
      </c>
      <c r="C21" s="325">
        <v>-3431</v>
      </c>
      <c r="D21" s="308">
        <f t="shared" si="2"/>
        <v>-3728</v>
      </c>
      <c r="E21" s="219">
        <v>-4200</v>
      </c>
      <c r="F21" s="219">
        <f>'Розшифровка фінрезультати'!E6</f>
        <v>-3728</v>
      </c>
      <c r="G21" s="327">
        <f t="shared" si="3"/>
        <v>472</v>
      </c>
      <c r="H21" s="95">
        <f t="shared" si="4"/>
        <v>88.761904761904759</v>
      </c>
      <c r="I21" s="83"/>
    </row>
    <row r="22" spans="1:9" s="78" customFormat="1" ht="31.5" customHeight="1">
      <c r="A22" s="79" t="s">
        <v>10</v>
      </c>
      <c r="B22" s="80">
        <v>1020</v>
      </c>
      <c r="C22" s="218">
        <f>SUM(C12,C13)</f>
        <v>3664</v>
      </c>
      <c r="D22" s="218">
        <f>SUM(D12,D13)</f>
        <v>6583</v>
      </c>
      <c r="E22" s="218">
        <f>SUM(E12,E13)</f>
        <v>4247</v>
      </c>
      <c r="F22" s="218">
        <f>SUM(F12,F13)</f>
        <v>6583</v>
      </c>
      <c r="G22" s="218">
        <f>F22-E22</f>
        <v>2336</v>
      </c>
      <c r="H22" s="94">
        <f>(F22/E22)*100</f>
        <v>155.00353190487402</v>
      </c>
      <c r="I22" s="81"/>
    </row>
    <row r="23" spans="1:9" s="78" customFormat="1" ht="37.5" customHeight="1">
      <c r="A23" s="79" t="s">
        <v>86</v>
      </c>
      <c r="B23" s="80">
        <v>1030</v>
      </c>
      <c r="C23" s="218">
        <f>SUM(C24:C41,C43)</f>
        <v>-2222</v>
      </c>
      <c r="D23" s="218">
        <f>SUM(D24:D41,D43)</f>
        <v>-2795</v>
      </c>
      <c r="E23" s="218">
        <f>SUM(E24:E41,E43)</f>
        <v>-2830</v>
      </c>
      <c r="F23" s="218">
        <f>SUM(F24:F41,F43)</f>
        <v>-2795</v>
      </c>
      <c r="G23" s="218">
        <f>F23-E23</f>
        <v>35</v>
      </c>
      <c r="H23" s="94">
        <f t="shared" si="1"/>
        <v>98.763250883392232</v>
      </c>
      <c r="I23" s="81"/>
    </row>
    <row r="24" spans="1:9" s="78" customFormat="1" ht="36" customHeight="1">
      <c r="A24" s="82" t="s">
        <v>58</v>
      </c>
      <c r="B24" s="49">
        <v>1031</v>
      </c>
      <c r="C24" s="219" t="s">
        <v>119</v>
      </c>
      <c r="D24" s="219" t="str">
        <f>F24</f>
        <v>(    )</v>
      </c>
      <c r="E24" s="219" t="s">
        <v>119</v>
      </c>
      <c r="F24" s="219" t="s">
        <v>119</v>
      </c>
      <c r="G24" s="219"/>
      <c r="H24" s="95"/>
      <c r="I24" s="83"/>
    </row>
    <row r="25" spans="1:9" s="78" customFormat="1" ht="36" customHeight="1">
      <c r="A25" s="82" t="s">
        <v>81</v>
      </c>
      <c r="B25" s="49">
        <v>1032</v>
      </c>
      <c r="C25" s="219" t="s">
        <v>119</v>
      </c>
      <c r="D25" s="308" t="str">
        <f t="shared" ref="D25:D51" si="5">F25</f>
        <v>(    )</v>
      </c>
      <c r="E25" s="219" t="s">
        <v>119</v>
      </c>
      <c r="F25" s="219" t="s">
        <v>119</v>
      </c>
      <c r="G25" s="219"/>
      <c r="H25" s="95"/>
      <c r="I25" s="83"/>
    </row>
    <row r="26" spans="1:9" s="78" customFormat="1" ht="36" customHeight="1">
      <c r="A26" s="82" t="s">
        <v>9</v>
      </c>
      <c r="B26" s="49">
        <v>1033</v>
      </c>
      <c r="C26" s="219" t="s">
        <v>119</v>
      </c>
      <c r="D26" s="308" t="str">
        <f t="shared" si="5"/>
        <v>(    )</v>
      </c>
      <c r="E26" s="219" t="s">
        <v>119</v>
      </c>
      <c r="F26" s="219" t="s">
        <v>119</v>
      </c>
      <c r="G26" s="219"/>
      <c r="H26" s="95"/>
      <c r="I26" s="83"/>
    </row>
    <row r="27" spans="1:9" s="78" customFormat="1" ht="36" customHeight="1">
      <c r="A27" s="82" t="s">
        <v>17</v>
      </c>
      <c r="B27" s="49">
        <v>1034</v>
      </c>
      <c r="C27" s="219" t="s">
        <v>119</v>
      </c>
      <c r="D27" s="308">
        <f t="shared" si="5"/>
        <v>-13</v>
      </c>
      <c r="E27" s="219"/>
      <c r="F27" s="219">
        <v>-13</v>
      </c>
      <c r="G27" s="327">
        <f t="shared" si="0"/>
        <v>-13</v>
      </c>
      <c r="H27" s="95"/>
      <c r="I27" s="83"/>
    </row>
    <row r="28" spans="1:9" s="78" customFormat="1" ht="36" customHeight="1">
      <c r="A28" s="82" t="s">
        <v>18</v>
      </c>
      <c r="B28" s="49">
        <v>1035</v>
      </c>
      <c r="C28" s="219">
        <v>-4</v>
      </c>
      <c r="D28" s="308">
        <f t="shared" si="5"/>
        <v>-5</v>
      </c>
      <c r="E28" s="219">
        <v>-6</v>
      </c>
      <c r="F28" s="219">
        <v>-5</v>
      </c>
      <c r="G28" s="219">
        <f t="shared" si="0"/>
        <v>1</v>
      </c>
      <c r="H28" s="95">
        <f t="shared" si="1"/>
        <v>83.333333333333343</v>
      </c>
      <c r="I28" s="83"/>
    </row>
    <row r="29" spans="1:9" s="78" customFormat="1" ht="36" customHeight="1">
      <c r="A29" s="82" t="s">
        <v>19</v>
      </c>
      <c r="B29" s="49">
        <v>1036</v>
      </c>
      <c r="C29" s="219">
        <v>-1500</v>
      </c>
      <c r="D29" s="308">
        <f t="shared" si="5"/>
        <v>-1900</v>
      </c>
      <c r="E29" s="219">
        <v>-1950</v>
      </c>
      <c r="F29" s="219">
        <v>-1900</v>
      </c>
      <c r="G29" s="219">
        <f t="shared" si="0"/>
        <v>50</v>
      </c>
      <c r="H29" s="95">
        <f t="shared" si="1"/>
        <v>97.435897435897431</v>
      </c>
      <c r="I29" s="83"/>
    </row>
    <row r="30" spans="1:9" s="78" customFormat="1" ht="36" customHeight="1">
      <c r="A30" s="82" t="s">
        <v>20</v>
      </c>
      <c r="B30" s="49">
        <v>1037</v>
      </c>
      <c r="C30" s="219">
        <v>-278</v>
      </c>
      <c r="D30" s="308">
        <f t="shared" si="5"/>
        <v>-345</v>
      </c>
      <c r="E30" s="219">
        <v>-429</v>
      </c>
      <c r="F30" s="219">
        <v>-345</v>
      </c>
      <c r="G30" s="219">
        <f t="shared" si="0"/>
        <v>84</v>
      </c>
      <c r="H30" s="95">
        <f t="shared" si="1"/>
        <v>80.419580419580413</v>
      </c>
      <c r="I30" s="83"/>
    </row>
    <row r="31" spans="1:9" s="78" customFormat="1" ht="48.75" customHeight="1">
      <c r="A31" s="82" t="s">
        <v>21</v>
      </c>
      <c r="B31" s="49">
        <v>1038</v>
      </c>
      <c r="C31" s="219">
        <v>-24</v>
      </c>
      <c r="D31" s="308">
        <f t="shared" si="5"/>
        <v>-12</v>
      </c>
      <c r="E31" s="219">
        <v>-17</v>
      </c>
      <c r="F31" s="219">
        <v>-12</v>
      </c>
      <c r="G31" s="219">
        <f t="shared" si="0"/>
        <v>5</v>
      </c>
      <c r="H31" s="95">
        <f t="shared" si="1"/>
        <v>70.588235294117652</v>
      </c>
      <c r="I31" s="83"/>
    </row>
    <row r="32" spans="1:9" s="85" customFormat="1" ht="48.75" customHeight="1">
      <c r="A32" s="82" t="s">
        <v>22</v>
      </c>
      <c r="B32" s="49">
        <v>1039</v>
      </c>
      <c r="C32" s="219" t="s">
        <v>119</v>
      </c>
      <c r="D32" s="308" t="str">
        <f t="shared" si="5"/>
        <v>(    )</v>
      </c>
      <c r="E32" s="219" t="s">
        <v>119</v>
      </c>
      <c r="F32" s="219" t="s">
        <v>119</v>
      </c>
      <c r="G32" s="219"/>
      <c r="H32" s="95"/>
      <c r="I32" s="83"/>
    </row>
    <row r="33" spans="1:9" s="78" customFormat="1" ht="36" customHeight="1">
      <c r="A33" s="82" t="s">
        <v>23</v>
      </c>
      <c r="B33" s="49">
        <v>1040</v>
      </c>
      <c r="C33" s="219" t="s">
        <v>119</v>
      </c>
      <c r="D33" s="308" t="str">
        <f t="shared" si="5"/>
        <v>(    )</v>
      </c>
      <c r="E33" s="219" t="s">
        <v>119</v>
      </c>
      <c r="F33" s="219" t="s">
        <v>119</v>
      </c>
      <c r="G33" s="219"/>
      <c r="H33" s="95"/>
      <c r="I33" s="83"/>
    </row>
    <row r="34" spans="1:9" s="78" customFormat="1" ht="36" customHeight="1">
      <c r="A34" s="82" t="s">
        <v>24</v>
      </c>
      <c r="B34" s="49">
        <v>1041</v>
      </c>
      <c r="C34" s="219" t="s">
        <v>119</v>
      </c>
      <c r="D34" s="308" t="str">
        <f t="shared" si="5"/>
        <v>(    )</v>
      </c>
      <c r="E34" s="219" t="s">
        <v>119</v>
      </c>
      <c r="F34" s="219" t="s">
        <v>119</v>
      </c>
      <c r="G34" s="219"/>
      <c r="H34" s="95"/>
      <c r="I34" s="83"/>
    </row>
    <row r="35" spans="1:9" s="78" customFormat="1" ht="36" customHeight="1">
      <c r="A35" s="82" t="s">
        <v>25</v>
      </c>
      <c r="B35" s="49">
        <v>1042</v>
      </c>
      <c r="C35" s="219" t="s">
        <v>119</v>
      </c>
      <c r="D35" s="308" t="str">
        <f t="shared" si="5"/>
        <v>(    )</v>
      </c>
      <c r="E35" s="219" t="s">
        <v>119</v>
      </c>
      <c r="F35" s="308" t="s">
        <v>119</v>
      </c>
      <c r="G35" s="305"/>
      <c r="H35" s="95"/>
      <c r="I35" s="83"/>
    </row>
    <row r="36" spans="1:9" s="78" customFormat="1" ht="36" customHeight="1">
      <c r="A36" s="82" t="s">
        <v>40</v>
      </c>
      <c r="B36" s="49">
        <v>1043</v>
      </c>
      <c r="C36" s="219">
        <v>-13</v>
      </c>
      <c r="D36" s="308">
        <f t="shared" si="5"/>
        <v>-14</v>
      </c>
      <c r="E36" s="219">
        <v>-15</v>
      </c>
      <c r="F36" s="306">
        <v>-14</v>
      </c>
      <c r="G36" s="219">
        <f t="shared" si="0"/>
        <v>1</v>
      </c>
      <c r="H36" s="95">
        <f t="shared" si="1"/>
        <v>93.333333333333329</v>
      </c>
      <c r="I36" s="83"/>
    </row>
    <row r="37" spans="1:9" s="78" customFormat="1" ht="36" customHeight="1">
      <c r="A37" s="82" t="s">
        <v>26</v>
      </c>
      <c r="B37" s="49">
        <v>1044</v>
      </c>
      <c r="C37" s="219">
        <v>-23</v>
      </c>
      <c r="D37" s="308" t="str">
        <f t="shared" si="5"/>
        <v>(    )</v>
      </c>
      <c r="E37" s="219" t="s">
        <v>119</v>
      </c>
      <c r="F37" s="306" t="s">
        <v>119</v>
      </c>
      <c r="G37" s="309"/>
      <c r="H37" s="95"/>
      <c r="I37" s="83"/>
    </row>
    <row r="38" spans="1:9" s="78" customFormat="1" ht="36" customHeight="1">
      <c r="A38" s="82" t="s">
        <v>27</v>
      </c>
      <c r="B38" s="49">
        <v>1045</v>
      </c>
      <c r="C38" s="219" t="s">
        <v>119</v>
      </c>
      <c r="D38" s="308" t="str">
        <f t="shared" si="5"/>
        <v>(    )</v>
      </c>
      <c r="E38" s="219" t="s">
        <v>119</v>
      </c>
      <c r="F38" s="306" t="s">
        <v>119</v>
      </c>
      <c r="G38" s="219"/>
      <c r="H38" s="95"/>
      <c r="I38" s="83"/>
    </row>
    <row r="39" spans="1:9" s="78" customFormat="1" ht="36" customHeight="1">
      <c r="A39" s="82" t="s">
        <v>28</v>
      </c>
      <c r="B39" s="49">
        <v>1046</v>
      </c>
      <c r="C39" s="219" t="s">
        <v>119</v>
      </c>
      <c r="D39" s="308" t="str">
        <f t="shared" si="5"/>
        <v>(    )</v>
      </c>
      <c r="E39" s="219" t="s">
        <v>119</v>
      </c>
      <c r="F39" s="306" t="s">
        <v>119</v>
      </c>
      <c r="G39" s="219"/>
      <c r="H39" s="95"/>
      <c r="I39" s="83"/>
    </row>
    <row r="40" spans="1:9" s="78" customFormat="1" ht="36" customHeight="1">
      <c r="A40" s="82" t="s">
        <v>29</v>
      </c>
      <c r="B40" s="49">
        <v>1047</v>
      </c>
      <c r="C40" s="219" t="s">
        <v>119</v>
      </c>
      <c r="D40" s="308">
        <f t="shared" si="5"/>
        <v>-8</v>
      </c>
      <c r="E40" s="219"/>
      <c r="F40" s="306">
        <v>-8</v>
      </c>
      <c r="G40" s="327">
        <f t="shared" ref="G40:G42" si="6">F40-E40</f>
        <v>-8</v>
      </c>
      <c r="H40" s="95"/>
      <c r="I40" s="83"/>
    </row>
    <row r="41" spans="1:9" s="85" customFormat="1" ht="49.5" customHeight="1">
      <c r="A41" s="82" t="s">
        <v>44</v>
      </c>
      <c r="B41" s="49">
        <v>1048</v>
      </c>
      <c r="C41" s="219">
        <f>C42</f>
        <v>-8</v>
      </c>
      <c r="D41" s="308">
        <f t="shared" si="5"/>
        <v>-17</v>
      </c>
      <c r="E41" s="219">
        <v>-13</v>
      </c>
      <c r="F41" s="306">
        <f>F42</f>
        <v>-17</v>
      </c>
      <c r="G41" s="309">
        <f t="shared" si="6"/>
        <v>-4</v>
      </c>
      <c r="H41" s="95">
        <f t="shared" ref="H41:H42" si="7">(F41/E41)*100</f>
        <v>130.76923076923077</v>
      </c>
      <c r="I41" s="83"/>
    </row>
    <row r="42" spans="1:9" s="78" customFormat="1" ht="36" customHeight="1">
      <c r="A42" s="82" t="s">
        <v>30</v>
      </c>
      <c r="B42" s="49" t="s">
        <v>178</v>
      </c>
      <c r="C42" s="219">
        <v>-8</v>
      </c>
      <c r="D42" s="308">
        <f t="shared" si="5"/>
        <v>-17</v>
      </c>
      <c r="E42" s="219">
        <v>-13</v>
      </c>
      <c r="F42" s="219">
        <v>-17</v>
      </c>
      <c r="G42" s="309">
        <f t="shared" si="6"/>
        <v>-4</v>
      </c>
      <c r="H42" s="95">
        <f t="shared" si="7"/>
        <v>130.76923076923077</v>
      </c>
      <c r="I42" s="83"/>
    </row>
    <row r="43" spans="1:9" s="78" customFormat="1" ht="36" customHeight="1">
      <c r="A43" s="82" t="s">
        <v>61</v>
      </c>
      <c r="B43" s="49">
        <v>1049</v>
      </c>
      <c r="C43" s="219">
        <v>-372</v>
      </c>
      <c r="D43" s="308">
        <f t="shared" si="5"/>
        <v>-481</v>
      </c>
      <c r="E43" s="219">
        <v>-400</v>
      </c>
      <c r="F43" s="219">
        <f>'Розшифровка фінрезультати'!E25</f>
        <v>-481</v>
      </c>
      <c r="G43" s="219">
        <f t="shared" si="0"/>
        <v>-81</v>
      </c>
      <c r="H43" s="95">
        <f t="shared" si="1"/>
        <v>120.24999999999999</v>
      </c>
      <c r="I43" s="83"/>
    </row>
    <row r="44" spans="1:9" s="78" customFormat="1" ht="44.25" customHeight="1">
      <c r="A44" s="79" t="s">
        <v>87</v>
      </c>
      <c r="B44" s="48">
        <v>1060</v>
      </c>
      <c r="C44" s="218">
        <f>SUM(C45:C51)</f>
        <v>0</v>
      </c>
      <c r="D44" s="308" t="str">
        <f t="shared" si="5"/>
        <v xml:space="preserve"> </v>
      </c>
      <c r="E44" s="218">
        <f>SUM(E45:E51)</f>
        <v>0</v>
      </c>
      <c r="F44" s="218" t="s">
        <v>288</v>
      </c>
      <c r="G44" s="219"/>
      <c r="H44" s="95"/>
      <c r="I44" s="48"/>
    </row>
    <row r="45" spans="1:9" s="78" customFormat="1" ht="36" customHeight="1">
      <c r="A45" s="82" t="s">
        <v>77</v>
      </c>
      <c r="B45" s="49">
        <v>1061</v>
      </c>
      <c r="C45" s="219" t="s">
        <v>119</v>
      </c>
      <c r="D45" s="308" t="str">
        <f t="shared" si="5"/>
        <v>(    )</v>
      </c>
      <c r="E45" s="219" t="s">
        <v>119</v>
      </c>
      <c r="F45" s="219" t="s">
        <v>119</v>
      </c>
      <c r="G45" s="219"/>
      <c r="H45" s="95"/>
      <c r="I45" s="83"/>
    </row>
    <row r="46" spans="1:9" s="78" customFormat="1" ht="36" customHeight="1">
      <c r="A46" s="82" t="s">
        <v>78</v>
      </c>
      <c r="B46" s="49">
        <v>1062</v>
      </c>
      <c r="C46" s="219" t="s">
        <v>119</v>
      </c>
      <c r="D46" s="308" t="str">
        <f t="shared" si="5"/>
        <v>(    )</v>
      </c>
      <c r="E46" s="219" t="s">
        <v>119</v>
      </c>
      <c r="F46" s="219" t="s">
        <v>119</v>
      </c>
      <c r="G46" s="219"/>
      <c r="H46" s="95"/>
      <c r="I46" s="83"/>
    </row>
    <row r="47" spans="1:9" s="78" customFormat="1" ht="36" customHeight="1">
      <c r="A47" s="82" t="s">
        <v>19</v>
      </c>
      <c r="B47" s="49">
        <v>1063</v>
      </c>
      <c r="C47" s="219" t="s">
        <v>119</v>
      </c>
      <c r="D47" s="308" t="str">
        <f t="shared" si="5"/>
        <v>(    )</v>
      </c>
      <c r="E47" s="219" t="s">
        <v>119</v>
      </c>
      <c r="F47" s="219" t="s">
        <v>119</v>
      </c>
      <c r="G47" s="219"/>
      <c r="H47" s="95"/>
      <c r="I47" s="83"/>
    </row>
    <row r="48" spans="1:9" s="78" customFormat="1" ht="36" customHeight="1">
      <c r="A48" s="82" t="s">
        <v>20</v>
      </c>
      <c r="B48" s="49">
        <v>1064</v>
      </c>
      <c r="C48" s="219" t="s">
        <v>119</v>
      </c>
      <c r="D48" s="308" t="str">
        <f t="shared" si="5"/>
        <v>(    )</v>
      </c>
      <c r="E48" s="219" t="s">
        <v>119</v>
      </c>
      <c r="F48" s="219" t="s">
        <v>119</v>
      </c>
      <c r="G48" s="219"/>
      <c r="H48" s="95"/>
      <c r="I48" s="83"/>
    </row>
    <row r="49" spans="1:9" s="78" customFormat="1" ht="36" customHeight="1">
      <c r="A49" s="82" t="s">
        <v>39</v>
      </c>
      <c r="B49" s="49">
        <v>1065</v>
      </c>
      <c r="C49" s="219" t="s">
        <v>119</v>
      </c>
      <c r="D49" s="308" t="str">
        <f t="shared" si="5"/>
        <v>(    )</v>
      </c>
      <c r="E49" s="219" t="s">
        <v>119</v>
      </c>
      <c r="F49" s="219" t="s">
        <v>119</v>
      </c>
      <c r="G49" s="219"/>
      <c r="H49" s="95"/>
      <c r="I49" s="83"/>
    </row>
    <row r="50" spans="1:9" s="78" customFormat="1" ht="36" customHeight="1">
      <c r="A50" s="82" t="s">
        <v>47</v>
      </c>
      <c r="B50" s="49">
        <v>1066</v>
      </c>
      <c r="C50" s="219" t="s">
        <v>119</v>
      </c>
      <c r="D50" s="308" t="str">
        <f t="shared" si="5"/>
        <v>(    )</v>
      </c>
      <c r="E50" s="219" t="s">
        <v>119</v>
      </c>
      <c r="F50" s="219" t="s">
        <v>119</v>
      </c>
      <c r="G50" s="219"/>
      <c r="H50" s="95"/>
      <c r="I50" s="83"/>
    </row>
    <row r="51" spans="1:9" s="78" customFormat="1" ht="36" customHeight="1">
      <c r="A51" s="82" t="s">
        <v>68</v>
      </c>
      <c r="B51" s="49">
        <v>1067</v>
      </c>
      <c r="C51" s="219" t="s">
        <v>119</v>
      </c>
      <c r="D51" s="308" t="str">
        <f t="shared" si="5"/>
        <v>(    )</v>
      </c>
      <c r="E51" s="219" t="s">
        <v>119</v>
      </c>
      <c r="F51" s="219" t="s">
        <v>119</v>
      </c>
      <c r="G51" s="219"/>
      <c r="H51" s="95"/>
      <c r="I51" s="83"/>
    </row>
    <row r="52" spans="1:9" s="78" customFormat="1" ht="44.25" customHeight="1">
      <c r="A52" s="86" t="s">
        <v>125</v>
      </c>
      <c r="B52" s="48">
        <v>1070</v>
      </c>
      <c r="C52" s="218">
        <f>SUM(C53:C55)</f>
        <v>0</v>
      </c>
      <c r="D52" s="218">
        <f>SUM(D53:D55)</f>
        <v>0</v>
      </c>
      <c r="E52" s="218">
        <f>SUM(E53:E55)</f>
        <v>0</v>
      </c>
      <c r="F52" s="218">
        <f>SUM(F53:F55)</f>
        <v>0</v>
      </c>
      <c r="G52" s="218">
        <f t="shared" si="0"/>
        <v>0</v>
      </c>
      <c r="H52" s="95"/>
      <c r="I52" s="86"/>
    </row>
    <row r="53" spans="1:9" s="78" customFormat="1" ht="36" customHeight="1">
      <c r="A53" s="82" t="s">
        <v>84</v>
      </c>
      <c r="B53" s="49">
        <v>1071</v>
      </c>
      <c r="C53" s="219">
        <v>0</v>
      </c>
      <c r="D53" s="219">
        <f>F53</f>
        <v>0</v>
      </c>
      <c r="E53" s="219">
        <v>0</v>
      </c>
      <c r="F53" s="219">
        <v>0</v>
      </c>
      <c r="G53" s="219">
        <f t="shared" si="0"/>
        <v>0</v>
      </c>
      <c r="H53" s="95"/>
      <c r="I53" s="83"/>
    </row>
    <row r="54" spans="1:9" s="78" customFormat="1" ht="36" customHeight="1">
      <c r="A54" s="82" t="s">
        <v>133</v>
      </c>
      <c r="B54" s="49">
        <v>1072</v>
      </c>
      <c r="C54" s="219">
        <v>0</v>
      </c>
      <c r="D54" s="308">
        <f t="shared" ref="D54:D55" si="8">F54</f>
        <v>0</v>
      </c>
      <c r="E54" s="219">
        <v>0</v>
      </c>
      <c r="F54" s="219">
        <v>0</v>
      </c>
      <c r="G54" s="219">
        <f t="shared" si="0"/>
        <v>0</v>
      </c>
      <c r="H54" s="95"/>
      <c r="I54" s="83"/>
    </row>
    <row r="55" spans="1:9" s="78" customFormat="1" ht="36" customHeight="1">
      <c r="A55" s="82" t="s">
        <v>126</v>
      </c>
      <c r="B55" s="49">
        <v>1073</v>
      </c>
      <c r="C55" s="219"/>
      <c r="D55" s="308">
        <f t="shared" si="8"/>
        <v>0</v>
      </c>
      <c r="E55" s="219"/>
      <c r="F55" s="219">
        <v>0</v>
      </c>
      <c r="G55" s="219">
        <f t="shared" si="0"/>
        <v>0</v>
      </c>
      <c r="H55" s="95"/>
      <c r="I55" s="83"/>
    </row>
    <row r="56" spans="1:9" s="78" customFormat="1" ht="44.25" customHeight="1">
      <c r="A56" s="86" t="s">
        <v>48</v>
      </c>
      <c r="B56" s="48">
        <v>1080</v>
      </c>
      <c r="C56" s="218">
        <f>SUM(C57:C62)</f>
        <v>-204</v>
      </c>
      <c r="D56" s="218">
        <f>SUM(D57:D62)</f>
        <v>-9</v>
      </c>
      <c r="E56" s="218">
        <f>SUM(E57:E62)</f>
        <v>-9</v>
      </c>
      <c r="F56" s="218">
        <f>SUM(F57:F62)</f>
        <v>-9</v>
      </c>
      <c r="G56" s="310">
        <f t="shared" ref="G56:G62" si="9">F56-E56</f>
        <v>0</v>
      </c>
      <c r="H56" s="94">
        <f t="shared" ref="H56:H62" si="10">(F56/E56)*100</f>
        <v>100</v>
      </c>
      <c r="I56" s="86"/>
    </row>
    <row r="57" spans="1:9" s="78" customFormat="1" ht="36" customHeight="1">
      <c r="A57" s="82" t="s">
        <v>84</v>
      </c>
      <c r="B57" s="49">
        <v>1081</v>
      </c>
      <c r="C57" s="219">
        <v>0</v>
      </c>
      <c r="D57" s="219">
        <f>F57</f>
        <v>0</v>
      </c>
      <c r="E57" s="219">
        <v>0</v>
      </c>
      <c r="F57" s="219">
        <v>0</v>
      </c>
      <c r="G57" s="310"/>
      <c r="H57" s="94"/>
      <c r="I57" s="83"/>
    </row>
    <row r="58" spans="1:9" s="78" customFormat="1" ht="36" customHeight="1">
      <c r="A58" s="82" t="s">
        <v>151</v>
      </c>
      <c r="B58" s="49">
        <v>1082</v>
      </c>
      <c r="C58" s="219">
        <v>0</v>
      </c>
      <c r="D58" s="308">
        <f t="shared" ref="D58:D62" si="11">F58</f>
        <v>0</v>
      </c>
      <c r="E58" s="219">
        <v>0</v>
      </c>
      <c r="F58" s="219">
        <v>0</v>
      </c>
      <c r="G58" s="310"/>
      <c r="H58" s="94"/>
      <c r="I58" s="83"/>
    </row>
    <row r="59" spans="1:9" s="78" customFormat="1" ht="36" customHeight="1">
      <c r="A59" s="82" t="s">
        <v>43</v>
      </c>
      <c r="B59" s="49">
        <v>1083</v>
      </c>
      <c r="C59" s="219" t="s">
        <v>119</v>
      </c>
      <c r="D59" s="308" t="str">
        <f t="shared" si="11"/>
        <v>(    )</v>
      </c>
      <c r="E59" s="219" t="s">
        <v>119</v>
      </c>
      <c r="F59" s="219" t="s">
        <v>119</v>
      </c>
      <c r="G59" s="310"/>
      <c r="H59" s="94"/>
      <c r="I59" s="83"/>
    </row>
    <row r="60" spans="1:9" s="78" customFormat="1" ht="36" customHeight="1">
      <c r="A60" s="82" t="s">
        <v>31</v>
      </c>
      <c r="B60" s="49">
        <v>1084</v>
      </c>
      <c r="C60" s="219" t="s">
        <v>119</v>
      </c>
      <c r="D60" s="308" t="str">
        <f t="shared" si="11"/>
        <v>(    )</v>
      </c>
      <c r="E60" s="219" t="s">
        <v>119</v>
      </c>
      <c r="F60" s="219" t="s">
        <v>119</v>
      </c>
      <c r="G60" s="310"/>
      <c r="H60" s="94"/>
      <c r="I60" s="83"/>
    </row>
    <row r="61" spans="1:9" s="78" customFormat="1" ht="36" customHeight="1">
      <c r="A61" s="82" t="s">
        <v>38</v>
      </c>
      <c r="B61" s="49">
        <v>1085</v>
      </c>
      <c r="C61" s="219" t="s">
        <v>119</v>
      </c>
      <c r="D61" s="308" t="str">
        <f t="shared" si="11"/>
        <v>(    )</v>
      </c>
      <c r="E61" s="219" t="s">
        <v>119</v>
      </c>
      <c r="F61" s="219" t="s">
        <v>119</v>
      </c>
      <c r="G61" s="310"/>
      <c r="H61" s="94"/>
      <c r="I61" s="83"/>
    </row>
    <row r="62" spans="1:9" s="78" customFormat="1" ht="36" customHeight="1">
      <c r="A62" s="82" t="s">
        <v>94</v>
      </c>
      <c r="B62" s="49">
        <v>1086</v>
      </c>
      <c r="C62" s="219">
        <v>-204</v>
      </c>
      <c r="D62" s="308">
        <f t="shared" si="11"/>
        <v>-9</v>
      </c>
      <c r="E62" s="219">
        <v>-9</v>
      </c>
      <c r="F62" s="219">
        <f>'Розшифровка фінрезультати'!E43</f>
        <v>-9</v>
      </c>
      <c r="G62" s="327">
        <f t="shared" si="9"/>
        <v>0</v>
      </c>
      <c r="H62" s="95">
        <f t="shared" si="10"/>
        <v>100</v>
      </c>
      <c r="I62" s="83"/>
    </row>
    <row r="63" spans="1:9" s="78" customFormat="1" ht="44.25" customHeight="1">
      <c r="A63" s="86" t="s">
        <v>3</v>
      </c>
      <c r="B63" s="48">
        <v>1100</v>
      </c>
      <c r="C63" s="190">
        <f>SUM(C22,C23,C44,C52,C56)</f>
        <v>1238</v>
      </c>
      <c r="D63" s="190">
        <f>SUM(D22,D23,D44,D52,D56)</f>
        <v>3779</v>
      </c>
      <c r="E63" s="190">
        <f>SUM(E22,E23,E44,E52,E56)</f>
        <v>1408</v>
      </c>
      <c r="F63" s="190">
        <f>SUM(F22,F23,F44,F52,F56)</f>
        <v>3779</v>
      </c>
      <c r="G63" s="218">
        <f t="shared" si="0"/>
        <v>2371</v>
      </c>
      <c r="H63" s="94">
        <f t="shared" si="1"/>
        <v>268.39488636363637</v>
      </c>
      <c r="I63" s="86"/>
    </row>
    <row r="64" spans="1:9" s="78" customFormat="1" ht="36" customHeight="1">
      <c r="A64" s="82" t="s">
        <v>59</v>
      </c>
      <c r="B64" s="49">
        <v>1110</v>
      </c>
      <c r="C64" s="219"/>
      <c r="D64" s="219"/>
      <c r="E64" s="219"/>
      <c r="F64" s="219"/>
      <c r="G64" s="219"/>
      <c r="H64" s="95"/>
      <c r="I64" s="83"/>
    </row>
    <row r="65" spans="1:9" s="78" customFormat="1" ht="36" customHeight="1">
      <c r="A65" s="82" t="s">
        <v>62</v>
      </c>
      <c r="B65" s="49">
        <v>1120</v>
      </c>
      <c r="C65" s="219" t="s">
        <v>119</v>
      </c>
      <c r="D65" s="219" t="s">
        <v>119</v>
      </c>
      <c r="E65" s="219" t="s">
        <v>119</v>
      </c>
      <c r="F65" s="219" t="s">
        <v>119</v>
      </c>
      <c r="G65" s="219"/>
      <c r="H65" s="95"/>
      <c r="I65" s="83"/>
    </row>
    <row r="66" spans="1:9" s="78" customFormat="1" ht="44.25" customHeight="1">
      <c r="A66" s="86" t="s">
        <v>60</v>
      </c>
      <c r="B66" s="48">
        <v>1130</v>
      </c>
      <c r="C66" s="190"/>
      <c r="D66" s="190"/>
      <c r="E66" s="190"/>
      <c r="F66" s="190"/>
      <c r="G66" s="219"/>
      <c r="H66" s="95"/>
      <c r="I66" s="86"/>
    </row>
    <row r="67" spans="1:9" s="78" customFormat="1" ht="44.25" customHeight="1">
      <c r="A67" s="86" t="s">
        <v>302</v>
      </c>
      <c r="B67" s="48">
        <v>1140</v>
      </c>
      <c r="C67" s="218">
        <v>-183</v>
      </c>
      <c r="D67" s="218">
        <f>F67</f>
        <v>-118</v>
      </c>
      <c r="E67" s="218">
        <v>-96</v>
      </c>
      <c r="F67" s="218">
        <v>-118</v>
      </c>
      <c r="G67" s="218">
        <f t="shared" si="0"/>
        <v>-22</v>
      </c>
      <c r="H67" s="94">
        <f t="shared" si="1"/>
        <v>122.91666666666667</v>
      </c>
      <c r="I67" s="86"/>
    </row>
    <row r="68" spans="1:9" s="78" customFormat="1" ht="44.25" customHeight="1">
      <c r="A68" s="86" t="s">
        <v>127</v>
      </c>
      <c r="B68" s="48">
        <v>1150</v>
      </c>
      <c r="C68" s="190">
        <f>SUM(C69:C70)</f>
        <v>132</v>
      </c>
      <c r="D68" s="190">
        <f>SUM(D69:D70)</f>
        <v>395</v>
      </c>
      <c r="E68" s="190">
        <f>SUM(E69:E70)</f>
        <v>132</v>
      </c>
      <c r="F68" s="190">
        <f>SUM(F69:F70)</f>
        <v>395</v>
      </c>
      <c r="G68" s="218">
        <f t="shared" si="0"/>
        <v>263</v>
      </c>
      <c r="H68" s="94">
        <f t="shared" si="1"/>
        <v>299.24242424242425</v>
      </c>
      <c r="I68" s="86"/>
    </row>
    <row r="69" spans="1:9" s="78" customFormat="1" ht="36" customHeight="1">
      <c r="A69" s="82" t="s">
        <v>84</v>
      </c>
      <c r="B69" s="49">
        <v>1151</v>
      </c>
      <c r="C69" s="219"/>
      <c r="D69" s="219"/>
      <c r="E69" s="219"/>
      <c r="F69" s="219"/>
      <c r="G69" s="219"/>
      <c r="H69" s="95"/>
      <c r="I69" s="83"/>
    </row>
    <row r="70" spans="1:9" s="78" customFormat="1" ht="44.25" customHeight="1">
      <c r="A70" s="321" t="s">
        <v>342</v>
      </c>
      <c r="B70" s="49">
        <v>1152</v>
      </c>
      <c r="C70" s="219">
        <v>132</v>
      </c>
      <c r="D70" s="219">
        <f>F70</f>
        <v>395</v>
      </c>
      <c r="E70" s="219">
        <v>132</v>
      </c>
      <c r="F70" s="219">
        <f>'Розшифровка фінрезультати'!E49</f>
        <v>395</v>
      </c>
      <c r="G70" s="219">
        <f t="shared" si="0"/>
        <v>263</v>
      </c>
      <c r="H70" s="95">
        <f t="shared" si="1"/>
        <v>299.24242424242425</v>
      </c>
      <c r="I70" s="83"/>
    </row>
    <row r="71" spans="1:9" s="78" customFormat="1" ht="38.25" customHeight="1">
      <c r="A71" s="86" t="s">
        <v>128</v>
      </c>
      <c r="B71" s="48">
        <v>1160</v>
      </c>
      <c r="C71" s="190">
        <f>SUM(C72:C73)</f>
        <v>-35</v>
      </c>
      <c r="D71" s="190">
        <f>SUM(D72:D73)</f>
        <v>-9</v>
      </c>
      <c r="E71" s="190">
        <f>SUM(E72:E73)</f>
        <v>-9</v>
      </c>
      <c r="F71" s="190">
        <f>SUM(F72:F73)</f>
        <v>-9</v>
      </c>
      <c r="G71" s="310">
        <f t="shared" ref="G71:G75" si="12">F71-E71</f>
        <v>0</v>
      </c>
      <c r="H71" s="94">
        <f t="shared" si="1"/>
        <v>100</v>
      </c>
      <c r="I71" s="86"/>
    </row>
    <row r="72" spans="1:9" s="78" customFormat="1" ht="37.5" customHeight="1">
      <c r="A72" s="82" t="s">
        <v>84</v>
      </c>
      <c r="B72" s="49">
        <v>1161</v>
      </c>
      <c r="C72" s="219" t="s">
        <v>119</v>
      </c>
      <c r="D72" s="219" t="str">
        <f>F72</f>
        <v>(    )</v>
      </c>
      <c r="E72" s="219" t="s">
        <v>119</v>
      </c>
      <c r="F72" s="219" t="s">
        <v>119</v>
      </c>
      <c r="G72" s="309"/>
      <c r="H72" s="95"/>
      <c r="I72" s="83"/>
    </row>
    <row r="73" spans="1:9" s="78" customFormat="1" ht="39" customHeight="1">
      <c r="A73" s="82" t="s">
        <v>67</v>
      </c>
      <c r="B73" s="49">
        <v>1162</v>
      </c>
      <c r="C73" s="219">
        <v>-35</v>
      </c>
      <c r="D73" s="308">
        <f>F73</f>
        <v>-9</v>
      </c>
      <c r="E73" s="219">
        <v>-9</v>
      </c>
      <c r="F73" s="219">
        <f>'Розшифровка фінрезультати'!E53</f>
        <v>-9</v>
      </c>
      <c r="G73" s="309">
        <f t="shared" si="12"/>
        <v>0</v>
      </c>
      <c r="H73" s="95">
        <f t="shared" si="1"/>
        <v>100</v>
      </c>
      <c r="I73" s="83"/>
    </row>
    <row r="74" spans="1:9" s="78" customFormat="1" ht="36" customHeight="1">
      <c r="A74" s="168" t="s">
        <v>53</v>
      </c>
      <c r="B74" s="80">
        <v>1170</v>
      </c>
      <c r="C74" s="218">
        <f>SUM(C63,C64,C65,C66,C67,C68,C71)</f>
        <v>1152</v>
      </c>
      <c r="D74" s="218">
        <f>SUM(D63,D64,D65,D66,D67,D68,D71)</f>
        <v>4047</v>
      </c>
      <c r="E74" s="218">
        <f>SUM(E63,E64,E65,E66,E67,E68,E71)</f>
        <v>1435</v>
      </c>
      <c r="F74" s="218">
        <f>SUM(F63,F64,F65,F66,F67,F68,F71)</f>
        <v>4047</v>
      </c>
      <c r="G74" s="310">
        <f t="shared" si="12"/>
        <v>2612</v>
      </c>
      <c r="H74" s="94">
        <f t="shared" ref="H74:H75" si="13">(F74/E74)*100</f>
        <v>282.02090592334497</v>
      </c>
      <c r="I74" s="81"/>
    </row>
    <row r="75" spans="1:9" s="78" customFormat="1" ht="39" customHeight="1">
      <c r="A75" s="82" t="s">
        <v>120</v>
      </c>
      <c r="B75" s="49">
        <v>1180</v>
      </c>
      <c r="C75" s="219" t="s">
        <v>119</v>
      </c>
      <c r="D75" s="219" t="s">
        <v>119</v>
      </c>
      <c r="E75" s="219">
        <v>-258</v>
      </c>
      <c r="F75" s="219"/>
      <c r="G75" s="309">
        <f t="shared" si="12"/>
        <v>258</v>
      </c>
      <c r="H75" s="95">
        <f t="shared" si="13"/>
        <v>0</v>
      </c>
      <c r="I75" s="83"/>
    </row>
    <row r="76" spans="1:9" s="78" customFormat="1" ht="39" customHeight="1">
      <c r="A76" s="82" t="s">
        <v>121</v>
      </c>
      <c r="B76" s="49">
        <v>1181</v>
      </c>
      <c r="C76" s="219"/>
      <c r="D76" s="219"/>
      <c r="E76" s="219"/>
      <c r="F76" s="219"/>
      <c r="G76" s="219"/>
      <c r="H76" s="95"/>
      <c r="I76" s="83"/>
    </row>
    <row r="77" spans="1:9" s="78" customFormat="1" ht="39" customHeight="1">
      <c r="A77" s="82" t="s">
        <v>122</v>
      </c>
      <c r="B77" s="49">
        <v>1190</v>
      </c>
      <c r="C77" s="219"/>
      <c r="D77" s="219"/>
      <c r="E77" s="219"/>
      <c r="F77" s="219"/>
      <c r="G77" s="219"/>
      <c r="H77" s="95"/>
      <c r="I77" s="83"/>
    </row>
    <row r="78" spans="1:9" s="78" customFormat="1" ht="39" customHeight="1">
      <c r="A78" s="82" t="s">
        <v>123</v>
      </c>
      <c r="B78" s="49">
        <v>1191</v>
      </c>
      <c r="C78" s="219" t="s">
        <v>119</v>
      </c>
      <c r="D78" s="219" t="s">
        <v>119</v>
      </c>
      <c r="E78" s="219" t="s">
        <v>119</v>
      </c>
      <c r="F78" s="219" t="s">
        <v>119</v>
      </c>
      <c r="G78" s="219"/>
      <c r="H78" s="95"/>
      <c r="I78" s="83"/>
    </row>
    <row r="79" spans="1:9" s="78" customFormat="1" ht="38.25" customHeight="1">
      <c r="A79" s="86" t="s">
        <v>132</v>
      </c>
      <c r="B79" s="48">
        <v>1200</v>
      </c>
      <c r="C79" s="190">
        <f>SUM(C74,C75,C76,C77,C78)</f>
        <v>1152</v>
      </c>
      <c r="D79" s="190">
        <f>SUM(D74,D75,D76,D77,D78)</f>
        <v>4047</v>
      </c>
      <c r="E79" s="190">
        <f>SUM(E74,E75,E76,E77,E78)</f>
        <v>1177</v>
      </c>
      <c r="F79" s="190">
        <f>SUM(F74,F75,F76,F77,F78)</f>
        <v>4047</v>
      </c>
      <c r="G79" s="218">
        <f t="shared" ref="G79:G99" si="14">F79-E79</f>
        <v>2870</v>
      </c>
      <c r="H79" s="94">
        <f t="shared" ref="H79:H80" si="15">(F79/E79)*100</f>
        <v>343.84027187765508</v>
      </c>
      <c r="I79" s="86"/>
    </row>
    <row r="80" spans="1:9" s="78" customFormat="1" ht="39" customHeight="1">
      <c r="A80" s="82" t="s">
        <v>11</v>
      </c>
      <c r="B80" s="49">
        <v>1201</v>
      </c>
      <c r="C80" s="325">
        <f>C79</f>
        <v>1152</v>
      </c>
      <c r="D80" s="219">
        <f>F80</f>
        <v>4047</v>
      </c>
      <c r="E80" s="219">
        <v>1177</v>
      </c>
      <c r="F80" s="219">
        <f>F79</f>
        <v>4047</v>
      </c>
      <c r="G80" s="219">
        <f t="shared" si="14"/>
        <v>2870</v>
      </c>
      <c r="H80" s="95">
        <f t="shared" si="15"/>
        <v>343.84027187765508</v>
      </c>
      <c r="I80" s="83"/>
    </row>
    <row r="81" spans="1:9" s="78" customFormat="1" ht="39" customHeight="1">
      <c r="A81" s="82" t="s">
        <v>12</v>
      </c>
      <c r="B81" s="49">
        <v>1202</v>
      </c>
      <c r="C81" s="219"/>
      <c r="D81" s="308">
        <f>F81</f>
        <v>0</v>
      </c>
      <c r="E81" s="219"/>
      <c r="F81" s="219"/>
      <c r="G81" s="219">
        <f t="shared" si="14"/>
        <v>0</v>
      </c>
      <c r="H81" s="95"/>
      <c r="I81" s="83"/>
    </row>
    <row r="82" spans="1:9" s="78" customFormat="1" ht="38.25" customHeight="1">
      <c r="A82" s="86" t="s">
        <v>8</v>
      </c>
      <c r="B82" s="48">
        <v>1210</v>
      </c>
      <c r="C82" s="218">
        <f>SUM(C12,C52,C64,C66,C68,C76,C77)</f>
        <v>26509</v>
      </c>
      <c r="D82" s="218">
        <f>SUM(D12,D52,D64,D66,D68,D76,D77)</f>
        <v>34642</v>
      </c>
      <c r="E82" s="218">
        <f>SUM(E12,E52,E64,E66,E68,E76,E77)</f>
        <v>35010</v>
      </c>
      <c r="F82" s="218">
        <f>SUM(F12,F52,F64,F66,F68,F76,F77)</f>
        <v>34642</v>
      </c>
      <c r="G82" s="218">
        <f t="shared" si="14"/>
        <v>-368</v>
      </c>
      <c r="H82" s="94">
        <f t="shared" ref="H82:H99" si="16">(F82/E82)*100</f>
        <v>98.948871750928305</v>
      </c>
      <c r="I82" s="86"/>
    </row>
    <row r="83" spans="1:9" s="78" customFormat="1" ht="39.75" customHeight="1">
      <c r="A83" s="86" t="s">
        <v>65</v>
      </c>
      <c r="B83" s="48">
        <v>1220</v>
      </c>
      <c r="C83" s="190">
        <f>SUM(C13,C23,C44,C56,C65,C67,C71,C75,C78)</f>
        <v>-25357</v>
      </c>
      <c r="D83" s="190">
        <f>SUM(D13,D23,D44,D56,D65,D67,D71,D75,D78)</f>
        <v>-30595</v>
      </c>
      <c r="E83" s="190">
        <f>SUM(E13,E23,E44,E56,E65,E67,E71,E75,E78)</f>
        <v>-33833</v>
      </c>
      <c r="F83" s="190">
        <f>SUM(F13,F23,F44,F56,F65,F67,F71,F75,F78)</f>
        <v>-30595</v>
      </c>
      <c r="G83" s="218">
        <f t="shared" si="14"/>
        <v>3238</v>
      </c>
      <c r="H83" s="94">
        <f t="shared" si="16"/>
        <v>90.429462359235075</v>
      </c>
      <c r="I83" s="86"/>
    </row>
    <row r="84" spans="1:9" s="78" customFormat="1" ht="39" customHeight="1">
      <c r="A84" s="82" t="s">
        <v>95</v>
      </c>
      <c r="B84" s="49">
        <v>1230</v>
      </c>
      <c r="C84" s="219"/>
      <c r="D84" s="219"/>
      <c r="E84" s="219"/>
      <c r="F84" s="219"/>
      <c r="G84" s="219"/>
      <c r="H84" s="95"/>
      <c r="I84" s="83"/>
    </row>
    <row r="85" spans="1:9" s="78" customFormat="1" ht="36.75" customHeight="1">
      <c r="A85" s="86" t="s">
        <v>75</v>
      </c>
      <c r="B85" s="86"/>
      <c r="C85" s="190"/>
      <c r="D85" s="190"/>
      <c r="E85" s="190"/>
      <c r="F85" s="190"/>
      <c r="G85" s="219"/>
      <c r="H85" s="95"/>
      <c r="I85" s="86"/>
    </row>
    <row r="86" spans="1:9" s="78" customFormat="1" ht="39" customHeight="1">
      <c r="A86" s="82" t="s">
        <v>101</v>
      </c>
      <c r="B86" s="49">
        <v>1300</v>
      </c>
      <c r="C86" s="219">
        <f>C63</f>
        <v>1238</v>
      </c>
      <c r="D86" s="219">
        <f>D63</f>
        <v>3779</v>
      </c>
      <c r="E86" s="219">
        <f>E63</f>
        <v>1408</v>
      </c>
      <c r="F86" s="219">
        <f>F63</f>
        <v>3779</v>
      </c>
      <c r="G86" s="219">
        <f t="shared" si="14"/>
        <v>2371</v>
      </c>
      <c r="H86" s="95">
        <f t="shared" si="16"/>
        <v>268.39488636363637</v>
      </c>
      <c r="I86" s="83"/>
    </row>
    <row r="87" spans="1:9" s="78" customFormat="1" ht="39" customHeight="1">
      <c r="A87" s="82" t="s">
        <v>134</v>
      </c>
      <c r="B87" s="49">
        <v>1301</v>
      </c>
      <c r="C87" s="219">
        <f>C97</f>
        <v>1414</v>
      </c>
      <c r="D87" s="219">
        <f>D97</f>
        <v>1344</v>
      </c>
      <c r="E87" s="219">
        <f>E97</f>
        <v>1387</v>
      </c>
      <c r="F87" s="219">
        <f>F97</f>
        <v>1344</v>
      </c>
      <c r="G87" s="219">
        <f t="shared" si="14"/>
        <v>-43</v>
      </c>
      <c r="H87" s="95">
        <f t="shared" si="16"/>
        <v>96.899783705839937</v>
      </c>
      <c r="I87" s="83"/>
    </row>
    <row r="88" spans="1:9" s="78" customFormat="1" ht="39" customHeight="1">
      <c r="A88" s="82" t="s">
        <v>135</v>
      </c>
      <c r="B88" s="49">
        <v>1302</v>
      </c>
      <c r="C88" s="219">
        <f>C53</f>
        <v>0</v>
      </c>
      <c r="D88" s="219">
        <f>D53</f>
        <v>0</v>
      </c>
      <c r="E88" s="219">
        <f>E53</f>
        <v>0</v>
      </c>
      <c r="F88" s="219">
        <f>F53</f>
        <v>0</v>
      </c>
      <c r="G88" s="219">
        <f t="shared" si="14"/>
        <v>0</v>
      </c>
      <c r="H88" s="95"/>
      <c r="I88" s="83"/>
    </row>
    <row r="89" spans="1:9" s="78" customFormat="1" ht="39" customHeight="1">
      <c r="A89" s="82" t="s">
        <v>136</v>
      </c>
      <c r="B89" s="49">
        <v>1303</v>
      </c>
      <c r="C89" s="219">
        <f>C57</f>
        <v>0</v>
      </c>
      <c r="D89" s="219">
        <f>D57</f>
        <v>0</v>
      </c>
      <c r="E89" s="219">
        <f>E57</f>
        <v>0</v>
      </c>
      <c r="F89" s="219">
        <f>F57</f>
        <v>0</v>
      </c>
      <c r="G89" s="219">
        <f t="shared" si="14"/>
        <v>0</v>
      </c>
      <c r="H89" s="95"/>
      <c r="I89" s="83"/>
    </row>
    <row r="90" spans="1:9" s="78" customFormat="1" ht="39" customHeight="1">
      <c r="A90" s="82" t="s">
        <v>137</v>
      </c>
      <c r="B90" s="49">
        <v>1304</v>
      </c>
      <c r="C90" s="219">
        <f>C54</f>
        <v>0</v>
      </c>
      <c r="D90" s="219">
        <f>D54</f>
        <v>0</v>
      </c>
      <c r="E90" s="219">
        <f>E54</f>
        <v>0</v>
      </c>
      <c r="F90" s="219">
        <f>F54</f>
        <v>0</v>
      </c>
      <c r="G90" s="219">
        <f t="shared" si="14"/>
        <v>0</v>
      </c>
      <c r="H90" s="95"/>
      <c r="I90" s="83"/>
    </row>
    <row r="91" spans="1:9" s="78" customFormat="1" ht="39" customHeight="1">
      <c r="A91" s="82" t="s">
        <v>138</v>
      </c>
      <c r="B91" s="49">
        <v>1305</v>
      </c>
      <c r="C91" s="219">
        <f>C58</f>
        <v>0</v>
      </c>
      <c r="D91" s="219">
        <f>D58</f>
        <v>0</v>
      </c>
      <c r="E91" s="219">
        <f>E58</f>
        <v>0</v>
      </c>
      <c r="F91" s="219">
        <f>F58</f>
        <v>0</v>
      </c>
      <c r="G91" s="219">
        <f t="shared" si="14"/>
        <v>0</v>
      </c>
      <c r="H91" s="95"/>
      <c r="I91" s="83"/>
    </row>
    <row r="92" spans="1:9" s="78" customFormat="1" ht="27.75" customHeight="1">
      <c r="A92" s="86" t="s">
        <v>72</v>
      </c>
      <c r="B92" s="48">
        <v>1310</v>
      </c>
      <c r="C92" s="190">
        <f>C86+C87-C88-C89-C90-C91</f>
        <v>2652</v>
      </c>
      <c r="D92" s="190">
        <f>D86+D87-D88-D89-D90-D91</f>
        <v>5123</v>
      </c>
      <c r="E92" s="190">
        <f>E86+E87-E88-E89-E90-E91</f>
        <v>2795</v>
      </c>
      <c r="F92" s="190">
        <f>F86+F87-F88-F89-F90-F91</f>
        <v>5123</v>
      </c>
      <c r="G92" s="297">
        <f t="shared" si="14"/>
        <v>2328</v>
      </c>
      <c r="H92" s="94">
        <f t="shared" si="16"/>
        <v>183.29159212880143</v>
      </c>
      <c r="I92" s="86"/>
    </row>
    <row r="93" spans="1:9" s="78" customFormat="1" ht="39" customHeight="1">
      <c r="A93" s="82" t="s">
        <v>88</v>
      </c>
      <c r="B93" s="49"/>
      <c r="C93" s="219"/>
      <c r="D93" s="219"/>
      <c r="E93" s="219"/>
      <c r="F93" s="219"/>
      <c r="G93" s="219"/>
      <c r="H93" s="95"/>
      <c r="I93" s="83"/>
    </row>
    <row r="94" spans="1:9" s="78" customFormat="1" ht="39" customHeight="1">
      <c r="A94" s="82" t="s">
        <v>226</v>
      </c>
      <c r="B94" s="49">
        <v>1400</v>
      </c>
      <c r="C94" s="325">
        <v>8519</v>
      </c>
      <c r="D94" s="219">
        <f>F94</f>
        <v>12922</v>
      </c>
      <c r="E94" s="219">
        <v>14893</v>
      </c>
      <c r="F94" s="219">
        <f>-F14-'Розшифровка фінрезультати'!E34</f>
        <v>12922</v>
      </c>
      <c r="G94" s="219">
        <f t="shared" si="14"/>
        <v>-1971</v>
      </c>
      <c r="H94" s="95">
        <f t="shared" si="16"/>
        <v>86.765594574632374</v>
      </c>
      <c r="I94" s="83"/>
    </row>
    <row r="95" spans="1:9" s="78" customFormat="1" ht="39" customHeight="1">
      <c r="A95" s="82" t="s">
        <v>4</v>
      </c>
      <c r="B95" s="49">
        <v>1410</v>
      </c>
      <c r="C95" s="325">
        <v>9094</v>
      </c>
      <c r="D95" s="308">
        <f t="shared" ref="D95:D98" si="17">F95</f>
        <v>9244</v>
      </c>
      <c r="E95" s="219">
        <v>10023</v>
      </c>
      <c r="F95" s="219">
        <f>-F17-F29</f>
        <v>9244</v>
      </c>
      <c r="G95" s="219">
        <f t="shared" si="14"/>
        <v>-779</v>
      </c>
      <c r="H95" s="95">
        <f t="shared" si="16"/>
        <v>92.227875885463433</v>
      </c>
      <c r="I95" s="83"/>
    </row>
    <row r="96" spans="1:9" s="78" customFormat="1" ht="39" customHeight="1">
      <c r="A96" s="82" t="s">
        <v>5</v>
      </c>
      <c r="B96" s="49">
        <v>1420</v>
      </c>
      <c r="C96" s="325">
        <v>1933</v>
      </c>
      <c r="D96" s="308">
        <f t="shared" si="17"/>
        <v>1953</v>
      </c>
      <c r="E96" s="219">
        <v>2205</v>
      </c>
      <c r="F96" s="308">
        <f>-F18-F30</f>
        <v>1953</v>
      </c>
      <c r="G96" s="219">
        <f t="shared" si="14"/>
        <v>-252</v>
      </c>
      <c r="H96" s="95">
        <f t="shared" si="16"/>
        <v>88.571428571428569</v>
      </c>
      <c r="I96" s="83"/>
    </row>
    <row r="97" spans="1:9" s="78" customFormat="1" ht="39" customHeight="1">
      <c r="A97" s="82" t="s">
        <v>6</v>
      </c>
      <c r="B97" s="49">
        <v>1430</v>
      </c>
      <c r="C97" s="325">
        <v>1414</v>
      </c>
      <c r="D97" s="308">
        <f t="shared" si="17"/>
        <v>1344</v>
      </c>
      <c r="E97" s="219">
        <v>1387</v>
      </c>
      <c r="F97" s="219">
        <f>-F20-F31</f>
        <v>1344</v>
      </c>
      <c r="G97" s="219">
        <f t="shared" si="14"/>
        <v>-43</v>
      </c>
      <c r="H97" s="95">
        <f t="shared" si="16"/>
        <v>96.899783705839937</v>
      </c>
      <c r="I97" s="83"/>
    </row>
    <row r="98" spans="1:9" s="78" customFormat="1" ht="39" customHeight="1">
      <c r="A98" s="82" t="s">
        <v>14</v>
      </c>
      <c r="B98" s="49">
        <v>1440</v>
      </c>
      <c r="C98" s="325">
        <v>4167</v>
      </c>
      <c r="D98" s="308">
        <f t="shared" si="17"/>
        <v>4986</v>
      </c>
      <c r="E98" s="219">
        <v>4959</v>
      </c>
      <c r="F98" s="219">
        <f>-F16-F19-F21-F27-F28-F36-F40-F41-F43+'Розшифровка фінрезультати'!E9+'Розшифровка фінрезультати'!E34-'Розшифровка фінрезультати'!D43</f>
        <v>4986</v>
      </c>
      <c r="G98" s="219">
        <f t="shared" si="14"/>
        <v>27</v>
      </c>
      <c r="H98" s="95">
        <f t="shared" si="16"/>
        <v>100.54446460980036</v>
      </c>
      <c r="I98" s="83"/>
    </row>
    <row r="99" spans="1:9" s="78" customFormat="1" ht="39" customHeight="1">
      <c r="A99" s="169" t="s">
        <v>34</v>
      </c>
      <c r="B99" s="80">
        <v>1450</v>
      </c>
      <c r="C99" s="218">
        <f>SUM(C94,C95:C98)</f>
        <v>25127</v>
      </c>
      <c r="D99" s="218">
        <f>SUM(D94,D95:D98)</f>
        <v>30449</v>
      </c>
      <c r="E99" s="218">
        <f>SUM(E94,E95:E98)</f>
        <v>33467</v>
      </c>
      <c r="F99" s="218">
        <f>SUM(F94,F95:F98)</f>
        <v>30449</v>
      </c>
      <c r="G99" s="218">
        <f t="shared" si="14"/>
        <v>-3018</v>
      </c>
      <c r="H99" s="94">
        <f t="shared" si="16"/>
        <v>90.98216153225566</v>
      </c>
      <c r="I99" s="81"/>
    </row>
    <row r="100" spans="1:9" s="78" customFormat="1" ht="20.399999999999999">
      <c r="A100" s="87"/>
      <c r="B100" s="88"/>
      <c r="C100" s="88"/>
      <c r="D100" s="88"/>
      <c r="E100" s="88"/>
      <c r="F100" s="88"/>
      <c r="G100" s="88"/>
      <c r="H100" s="88"/>
      <c r="I100" s="88"/>
    </row>
    <row r="101" spans="1:9" s="225" customFormat="1" ht="87" customHeight="1">
      <c r="A101" s="221" t="s">
        <v>297</v>
      </c>
      <c r="B101" s="222"/>
      <c r="C101" s="433" t="s">
        <v>328</v>
      </c>
      <c r="D101" s="433"/>
      <c r="E101" s="223"/>
      <c r="F101" s="434" t="s">
        <v>409</v>
      </c>
      <c r="G101" s="434"/>
      <c r="H101" s="434"/>
      <c r="I101" s="224"/>
    </row>
    <row r="102" spans="1:9" s="229" customFormat="1">
      <c r="A102" s="226" t="s">
        <v>179</v>
      </c>
      <c r="B102" s="227"/>
      <c r="C102" s="431" t="s">
        <v>114</v>
      </c>
      <c r="D102" s="431"/>
      <c r="E102" s="227"/>
      <c r="F102" s="432" t="s">
        <v>55</v>
      </c>
      <c r="G102" s="432"/>
      <c r="H102" s="432"/>
      <c r="I102" s="228"/>
    </row>
    <row r="103" spans="1:9">
      <c r="A103" s="91"/>
      <c r="B103" s="89"/>
      <c r="C103" s="89"/>
      <c r="D103" s="89"/>
      <c r="E103" s="89"/>
      <c r="F103" s="89"/>
      <c r="G103" s="89"/>
      <c r="H103" s="89"/>
      <c r="I103" s="89"/>
    </row>
    <row r="104" spans="1:9">
      <c r="A104" s="91"/>
      <c r="B104" s="89"/>
      <c r="C104" s="89"/>
      <c r="D104" s="89"/>
      <c r="E104" s="89"/>
      <c r="F104" s="89"/>
      <c r="G104" s="89"/>
      <c r="H104" s="89"/>
      <c r="I104" s="89"/>
    </row>
    <row r="105" spans="1:9">
      <c r="A105" s="91"/>
      <c r="B105" s="89"/>
      <c r="C105" s="89"/>
      <c r="D105" s="89"/>
      <c r="E105" s="89"/>
      <c r="F105" s="89"/>
      <c r="G105" s="89"/>
      <c r="H105" s="89"/>
      <c r="I105" s="89"/>
    </row>
    <row r="106" spans="1:9">
      <c r="A106" s="91"/>
      <c r="B106" s="89"/>
      <c r="C106" s="89"/>
      <c r="D106" s="89"/>
      <c r="E106" s="89"/>
      <c r="F106" s="89"/>
      <c r="G106" s="89"/>
      <c r="H106" s="89"/>
      <c r="I106" s="89"/>
    </row>
    <row r="107" spans="1:9">
      <c r="A107" s="91"/>
      <c r="B107" s="89"/>
      <c r="C107" s="89"/>
      <c r="D107" s="89"/>
      <c r="E107" s="89"/>
      <c r="F107" s="89"/>
      <c r="G107" s="89"/>
      <c r="H107" s="89"/>
      <c r="I107" s="89"/>
    </row>
    <row r="108" spans="1:9">
      <c r="A108" s="91"/>
      <c r="B108" s="89"/>
      <c r="C108" s="89"/>
      <c r="D108" s="89"/>
      <c r="E108" s="89"/>
      <c r="F108" s="89"/>
      <c r="G108" s="89"/>
      <c r="H108" s="89"/>
      <c r="I108" s="89"/>
    </row>
    <row r="109" spans="1:9">
      <c r="A109" s="91"/>
      <c r="B109" s="89"/>
      <c r="C109" s="89"/>
      <c r="D109" s="89"/>
      <c r="E109" s="89"/>
      <c r="F109" s="89"/>
      <c r="G109" s="89"/>
      <c r="H109" s="89"/>
      <c r="I109" s="89"/>
    </row>
    <row r="110" spans="1:9">
      <c r="A110" s="92"/>
    </row>
    <row r="111" spans="1:9">
      <c r="A111" s="92"/>
    </row>
    <row r="112" spans="1:9">
      <c r="A112" s="92"/>
    </row>
    <row r="113" spans="1:1">
      <c r="A113" s="92"/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pans="1:1">
      <c r="A134" s="92"/>
    </row>
    <row r="135" spans="1:1">
      <c r="A135" s="92"/>
    </row>
    <row r="136" spans="1:1">
      <c r="A136" s="92"/>
    </row>
    <row r="137" spans="1:1">
      <c r="A137" s="92"/>
    </row>
    <row r="138" spans="1:1">
      <c r="A138" s="92"/>
    </row>
    <row r="139" spans="1:1">
      <c r="A139" s="92"/>
    </row>
    <row r="140" spans="1:1">
      <c r="A140" s="92"/>
    </row>
    <row r="141" spans="1:1">
      <c r="A141" s="92"/>
    </row>
    <row r="142" spans="1:1">
      <c r="A142" s="92"/>
    </row>
    <row r="143" spans="1:1">
      <c r="A143" s="92"/>
    </row>
    <row r="144" spans="1:1">
      <c r="A144" s="92"/>
    </row>
    <row r="145" spans="1:1">
      <c r="A145" s="92"/>
    </row>
    <row r="146" spans="1:1">
      <c r="A146" s="92"/>
    </row>
    <row r="147" spans="1:1">
      <c r="A147" s="92"/>
    </row>
    <row r="148" spans="1:1">
      <c r="A148" s="92"/>
    </row>
    <row r="149" spans="1:1">
      <c r="A149" s="92"/>
    </row>
    <row r="150" spans="1:1">
      <c r="A150" s="92"/>
    </row>
    <row r="151" spans="1:1">
      <c r="A151" s="92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  <row r="253" spans="1:1">
      <c r="A253" s="93"/>
    </row>
    <row r="254" spans="1:1">
      <c r="A254" s="93"/>
    </row>
    <row r="255" spans="1:1">
      <c r="A255" s="93"/>
    </row>
    <row r="256" spans="1:1">
      <c r="A256" s="93"/>
    </row>
    <row r="257" spans="1:1">
      <c r="A257" s="93"/>
    </row>
    <row r="258" spans="1:1">
      <c r="A258" s="93"/>
    </row>
    <row r="259" spans="1:1">
      <c r="A259" s="93"/>
    </row>
    <row r="260" spans="1:1">
      <c r="A260" s="93"/>
    </row>
    <row r="261" spans="1:1">
      <c r="A261" s="93"/>
    </row>
    <row r="262" spans="1:1">
      <c r="A262" s="93"/>
    </row>
    <row r="263" spans="1:1">
      <c r="A263" s="93"/>
    </row>
    <row r="264" spans="1:1">
      <c r="A264" s="93"/>
    </row>
    <row r="265" spans="1:1">
      <c r="A265" s="93"/>
    </row>
    <row r="266" spans="1:1">
      <c r="A266" s="93"/>
    </row>
    <row r="267" spans="1:1">
      <c r="A267" s="93"/>
    </row>
    <row r="268" spans="1:1">
      <c r="A268" s="93"/>
    </row>
    <row r="269" spans="1:1">
      <c r="A269" s="93"/>
    </row>
    <row r="270" spans="1:1">
      <c r="A270" s="93"/>
    </row>
    <row r="271" spans="1:1">
      <c r="A271" s="93"/>
    </row>
    <row r="272" spans="1:1">
      <c r="A272" s="93"/>
    </row>
    <row r="273" spans="1:1">
      <c r="A273" s="93"/>
    </row>
    <row r="274" spans="1:1">
      <c r="A274" s="93"/>
    </row>
    <row r="275" spans="1:1">
      <c r="A275" s="93"/>
    </row>
    <row r="276" spans="1:1">
      <c r="A276" s="93"/>
    </row>
    <row r="277" spans="1:1">
      <c r="A277" s="93"/>
    </row>
    <row r="278" spans="1:1">
      <c r="A278" s="93"/>
    </row>
    <row r="279" spans="1:1">
      <c r="A279" s="93"/>
    </row>
    <row r="280" spans="1:1">
      <c r="A280" s="93"/>
    </row>
    <row r="281" spans="1:1">
      <c r="A281" s="93"/>
    </row>
    <row r="282" spans="1:1">
      <c r="A282" s="93"/>
    </row>
    <row r="283" spans="1:1">
      <c r="A283" s="93"/>
    </row>
    <row r="284" spans="1:1">
      <c r="A284" s="93"/>
    </row>
    <row r="285" spans="1:1">
      <c r="A285" s="93"/>
    </row>
    <row r="286" spans="1:1">
      <c r="A286" s="93"/>
    </row>
    <row r="287" spans="1:1">
      <c r="A287" s="93"/>
    </row>
    <row r="288" spans="1:1">
      <c r="A288" s="93"/>
    </row>
    <row r="289" spans="1:1">
      <c r="A289" s="93"/>
    </row>
    <row r="290" spans="1:1">
      <c r="A290" s="93"/>
    </row>
    <row r="291" spans="1:1">
      <c r="A291" s="93"/>
    </row>
    <row r="292" spans="1:1">
      <c r="A292" s="93"/>
    </row>
    <row r="293" spans="1:1">
      <c r="A293" s="93"/>
    </row>
    <row r="294" spans="1:1">
      <c r="A294" s="93"/>
    </row>
    <row r="295" spans="1:1">
      <c r="A295" s="93"/>
    </row>
    <row r="296" spans="1:1">
      <c r="A296" s="93"/>
    </row>
    <row r="297" spans="1:1">
      <c r="A297" s="93"/>
    </row>
    <row r="298" spans="1:1">
      <c r="A298" s="93"/>
    </row>
    <row r="299" spans="1:1">
      <c r="A299" s="93"/>
    </row>
    <row r="300" spans="1:1">
      <c r="A300" s="93"/>
    </row>
    <row r="301" spans="1:1">
      <c r="A301" s="93"/>
    </row>
    <row r="302" spans="1:1">
      <c r="A302" s="93"/>
    </row>
    <row r="303" spans="1:1">
      <c r="A303" s="93"/>
    </row>
    <row r="304" spans="1:1">
      <c r="A304" s="93"/>
    </row>
    <row r="305" spans="1:1">
      <c r="A305" s="93"/>
    </row>
    <row r="306" spans="1:1">
      <c r="A306" s="93"/>
    </row>
    <row r="307" spans="1:1">
      <c r="A307" s="93"/>
    </row>
    <row r="308" spans="1:1">
      <c r="A308" s="93"/>
    </row>
    <row r="309" spans="1:1">
      <c r="A309" s="93"/>
    </row>
    <row r="310" spans="1:1">
      <c r="A310" s="93"/>
    </row>
    <row r="311" spans="1:1">
      <c r="A311" s="93"/>
    </row>
    <row r="312" spans="1:1">
      <c r="A312" s="93"/>
    </row>
    <row r="313" spans="1:1">
      <c r="A313" s="93"/>
    </row>
    <row r="314" spans="1:1">
      <c r="A314" s="93"/>
    </row>
    <row r="315" spans="1:1">
      <c r="A315" s="93"/>
    </row>
    <row r="316" spans="1:1">
      <c r="A316" s="93"/>
    </row>
    <row r="317" spans="1:1">
      <c r="A317" s="93"/>
    </row>
    <row r="318" spans="1:1">
      <c r="A318" s="93"/>
    </row>
    <row r="319" spans="1:1">
      <c r="A319" s="93"/>
    </row>
    <row r="320" spans="1:1">
      <c r="A320" s="93"/>
    </row>
    <row r="321" spans="1:1">
      <c r="A321" s="93"/>
    </row>
    <row r="322" spans="1:1">
      <c r="A322" s="93"/>
    </row>
    <row r="323" spans="1:1">
      <c r="A323" s="93"/>
    </row>
    <row r="324" spans="1:1">
      <c r="A324" s="93"/>
    </row>
    <row r="325" spans="1:1">
      <c r="A325" s="93"/>
    </row>
    <row r="326" spans="1:1">
      <c r="A326" s="93"/>
    </row>
    <row r="327" spans="1:1">
      <c r="A327" s="93"/>
    </row>
  </sheetData>
  <sheetProtection algorithmName="SHA-512" hashValue="HWRzLyMD9cWFFVPCIUqBGiGSbr7IR1g9cVBQp/Hh2l1mqy/jaypDiK/wm3xaxMkl2YrzL+zOqxazXjVewnkF1g==" saltValue="wcU/0uhUMLBONy/vJnqCtw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Normal="100" zoomScaleSheetLayoutView="80" workbookViewId="0">
      <selection activeCell="J9" sqref="J9"/>
    </sheetView>
  </sheetViews>
  <sheetFormatPr defaultColWidth="9.109375" defaultRowHeight="18"/>
  <cols>
    <col min="1" max="1" width="60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7" ht="33.75" customHeight="1">
      <c r="A2" s="474" t="s">
        <v>211</v>
      </c>
      <c r="B2" s="474"/>
      <c r="C2" s="474"/>
      <c r="D2" s="474"/>
      <c r="E2" s="474"/>
      <c r="F2" s="474"/>
      <c r="G2" s="474"/>
    </row>
    <row r="3" spans="1:7" ht="28.5" customHeight="1">
      <c r="A3" s="73"/>
      <c r="B3" s="74"/>
      <c r="C3" s="74"/>
      <c r="D3" s="73"/>
      <c r="E3" s="73"/>
      <c r="F3" s="73"/>
      <c r="G3" s="74"/>
    </row>
    <row r="4" spans="1:7" ht="60" customHeight="1">
      <c r="A4" s="154" t="s">
        <v>102</v>
      </c>
      <c r="B4" s="155" t="s">
        <v>7</v>
      </c>
      <c r="C4" s="155" t="s">
        <v>333</v>
      </c>
      <c r="D4" s="155" t="s">
        <v>334</v>
      </c>
      <c r="E4" s="155" t="s">
        <v>335</v>
      </c>
      <c r="F4" s="155" t="s">
        <v>195</v>
      </c>
      <c r="G4" s="156" t="s">
        <v>194</v>
      </c>
    </row>
    <row r="5" spans="1:7" ht="23.25" customHeight="1">
      <c r="A5" s="157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</row>
    <row r="6" spans="1:7" ht="44.25" customHeight="1">
      <c r="A6" s="159" t="s">
        <v>196</v>
      </c>
      <c r="B6" s="158">
        <v>6000</v>
      </c>
      <c r="C6" s="158"/>
      <c r="D6" s="160">
        <f>D7+D10</f>
        <v>0</v>
      </c>
      <c r="E6" s="160">
        <f>E7+E10</f>
        <v>0</v>
      </c>
      <c r="F6" s="160">
        <f>E6-D6</f>
        <v>0</v>
      </c>
      <c r="G6" s="160"/>
    </row>
    <row r="7" spans="1:7" ht="31.5" customHeight="1">
      <c r="A7" s="161" t="s">
        <v>197</v>
      </c>
      <c r="B7" s="162">
        <v>6010</v>
      </c>
      <c r="C7" s="162"/>
      <c r="D7" s="163"/>
      <c r="E7" s="163"/>
      <c r="F7" s="160">
        <f t="shared" ref="F7:F12" si="0">E7-D7</f>
        <v>0</v>
      </c>
      <c r="G7" s="160"/>
    </row>
    <row r="8" spans="1:7" ht="21.75" customHeight="1">
      <c r="A8" s="161"/>
      <c r="B8" s="162"/>
      <c r="C8" s="162"/>
      <c r="D8" s="163"/>
      <c r="E8" s="163"/>
      <c r="F8" s="160">
        <f t="shared" si="0"/>
        <v>0</v>
      </c>
      <c r="G8" s="160"/>
    </row>
    <row r="9" spans="1:7" ht="23.25" customHeight="1">
      <c r="A9" s="164"/>
      <c r="B9" s="158"/>
      <c r="C9" s="158"/>
      <c r="D9" s="160"/>
      <c r="E9" s="160"/>
      <c r="F9" s="160">
        <f t="shared" si="0"/>
        <v>0</v>
      </c>
      <c r="G9" s="160"/>
    </row>
    <row r="10" spans="1:7" s="78" customFormat="1" ht="26.25" customHeight="1">
      <c r="A10" s="165" t="s">
        <v>198</v>
      </c>
      <c r="B10" s="166">
        <v>6020</v>
      </c>
      <c r="C10" s="166"/>
      <c r="D10" s="163"/>
      <c r="E10" s="163"/>
      <c r="F10" s="160">
        <f t="shared" si="0"/>
        <v>0</v>
      </c>
      <c r="G10" s="160"/>
    </row>
    <row r="11" spans="1:7" ht="23.25" customHeight="1">
      <c r="A11" s="164"/>
      <c r="B11" s="158"/>
      <c r="C11" s="158"/>
      <c r="D11" s="160"/>
      <c r="E11" s="160"/>
      <c r="F11" s="160">
        <f t="shared" si="0"/>
        <v>0</v>
      </c>
      <c r="G11" s="160"/>
    </row>
    <row r="12" spans="1:7" ht="24" customHeight="1">
      <c r="A12" s="164"/>
      <c r="B12" s="158"/>
      <c r="C12" s="158"/>
      <c r="D12" s="160"/>
      <c r="E12" s="160"/>
      <c r="F12" s="160">
        <f t="shared" si="0"/>
        <v>0</v>
      </c>
      <c r="G12" s="160"/>
    </row>
    <row r="13" spans="1:7">
      <c r="A13" s="135"/>
      <c r="B13" s="136"/>
      <c r="C13" s="136"/>
      <c r="D13" s="137"/>
      <c r="E13" s="138"/>
      <c r="F13" s="138"/>
      <c r="G13" s="138"/>
    </row>
    <row r="14" spans="1:7" ht="26.25" customHeight="1">
      <c r="A14" s="117" t="s">
        <v>177</v>
      </c>
      <c r="B14" s="118"/>
      <c r="C14" s="118"/>
      <c r="D14" s="167" t="s">
        <v>57</v>
      </c>
      <c r="E14" s="139"/>
      <c r="F14" s="649" t="s">
        <v>187</v>
      </c>
      <c r="G14" s="649"/>
    </row>
    <row r="15" spans="1:7">
      <c r="A15" s="89" t="s">
        <v>179</v>
      </c>
      <c r="B15" s="90"/>
      <c r="C15" s="90"/>
      <c r="D15" s="89" t="s">
        <v>184</v>
      </c>
      <c r="E15" s="89"/>
      <c r="F15" s="650" t="s">
        <v>115</v>
      </c>
      <c r="G15" s="650"/>
    </row>
    <row r="16" spans="1:7">
      <c r="A16" s="135"/>
      <c r="B16" s="136"/>
      <c r="C16" s="136"/>
      <c r="D16" s="137"/>
      <c r="E16" s="138"/>
      <c r="F16" s="138"/>
      <c r="G16" s="138"/>
    </row>
    <row r="17" spans="1:7">
      <c r="A17" s="135"/>
      <c r="B17" s="136"/>
      <c r="C17" s="136"/>
      <c r="D17" s="137"/>
      <c r="E17" s="138"/>
      <c r="F17" s="138"/>
      <c r="G17" s="138"/>
    </row>
    <row r="18" spans="1:7">
      <c r="A18" s="135"/>
      <c r="B18" s="136"/>
      <c r="C18" s="136"/>
      <c r="D18" s="137"/>
      <c r="E18" s="138"/>
      <c r="F18" s="138"/>
      <c r="G18" s="138"/>
    </row>
    <row r="19" spans="1:7">
      <c r="A19" s="135"/>
      <c r="B19" s="136"/>
      <c r="C19" s="136"/>
      <c r="D19" s="137"/>
      <c r="E19" s="138"/>
      <c r="F19" s="138"/>
      <c r="G19" s="138"/>
    </row>
    <row r="20" spans="1:7">
      <c r="A20" s="135"/>
      <c r="B20" s="136"/>
      <c r="C20" s="136"/>
      <c r="D20" s="137"/>
      <c r="E20" s="138"/>
      <c r="F20" s="138"/>
      <c r="G20" s="138"/>
    </row>
    <row r="21" spans="1:7">
      <c r="A21" s="135"/>
      <c r="B21" s="136"/>
      <c r="C21" s="136"/>
      <c r="D21" s="137"/>
      <c r="E21" s="138"/>
      <c r="F21" s="138"/>
      <c r="G21" s="138"/>
    </row>
    <row r="22" spans="1:7">
      <c r="A22" s="135"/>
      <c r="B22" s="136"/>
      <c r="C22" s="136"/>
      <c r="D22" s="137"/>
      <c r="E22" s="138"/>
      <c r="F22" s="138"/>
      <c r="G22" s="138"/>
    </row>
    <row r="23" spans="1:7">
      <c r="A23" s="135"/>
      <c r="B23" s="136"/>
      <c r="C23" s="136"/>
      <c r="D23" s="137"/>
      <c r="E23" s="138"/>
      <c r="F23" s="138"/>
      <c r="G23" s="138"/>
    </row>
    <row r="24" spans="1:7">
      <c r="A24" s="135"/>
      <c r="B24" s="136"/>
      <c r="C24" s="136"/>
      <c r="D24" s="137"/>
      <c r="E24" s="138"/>
      <c r="F24" s="138"/>
      <c r="G24" s="138"/>
    </row>
    <row r="25" spans="1:7">
      <c r="A25" s="135"/>
      <c r="B25" s="136"/>
      <c r="C25" s="136"/>
      <c r="D25" s="137"/>
      <c r="E25" s="138"/>
      <c r="F25" s="138"/>
      <c r="G25" s="138"/>
    </row>
    <row r="26" spans="1:7">
      <c r="A26" s="135"/>
      <c r="B26" s="136"/>
      <c r="C26" s="136"/>
      <c r="D26" s="137"/>
      <c r="E26" s="138"/>
      <c r="F26" s="138"/>
      <c r="G26" s="138"/>
    </row>
    <row r="27" spans="1:7">
      <c r="A27" s="135"/>
      <c r="B27" s="136"/>
      <c r="C27" s="136"/>
      <c r="D27" s="137"/>
      <c r="E27" s="138"/>
      <c r="F27" s="138"/>
      <c r="G27" s="138"/>
    </row>
    <row r="28" spans="1:7">
      <c r="A28" s="135"/>
      <c r="B28" s="136"/>
      <c r="C28" s="136"/>
      <c r="D28" s="137"/>
      <c r="E28" s="138"/>
      <c r="F28" s="138"/>
      <c r="G28" s="138"/>
    </row>
    <row r="29" spans="1:7">
      <c r="A29" s="135"/>
      <c r="B29" s="136"/>
      <c r="C29" s="136"/>
      <c r="D29" s="137"/>
      <c r="E29" s="138"/>
      <c r="F29" s="138"/>
      <c r="G29" s="138"/>
    </row>
    <row r="30" spans="1:7">
      <c r="A30" s="135"/>
      <c r="B30" s="136"/>
      <c r="C30" s="136"/>
      <c r="D30" s="137"/>
      <c r="E30" s="138"/>
      <c r="F30" s="138"/>
      <c r="G30" s="138"/>
    </row>
    <row r="31" spans="1:7">
      <c r="A31" s="135"/>
      <c r="B31" s="136"/>
      <c r="C31" s="136"/>
      <c r="D31" s="137"/>
      <c r="E31" s="138"/>
      <c r="F31" s="138"/>
      <c r="G31" s="138"/>
    </row>
    <row r="32" spans="1:7">
      <c r="A32" s="135"/>
      <c r="B32" s="136"/>
      <c r="C32" s="136"/>
      <c r="D32" s="137"/>
      <c r="E32" s="138"/>
      <c r="F32" s="138"/>
      <c r="G32" s="138"/>
    </row>
    <row r="33" spans="1:7">
      <c r="A33" s="135"/>
      <c r="B33" s="136"/>
      <c r="C33" s="136"/>
      <c r="D33" s="137"/>
      <c r="E33" s="138"/>
      <c r="F33" s="138"/>
      <c r="G33" s="138"/>
    </row>
    <row r="34" spans="1:7">
      <c r="A34" s="135"/>
      <c r="B34" s="136"/>
      <c r="C34" s="136"/>
      <c r="D34" s="137"/>
      <c r="E34" s="138"/>
      <c r="F34" s="138"/>
      <c r="G34" s="138"/>
    </row>
    <row r="35" spans="1:7">
      <c r="A35" s="135"/>
      <c r="B35" s="136"/>
      <c r="C35" s="136"/>
      <c r="D35" s="137"/>
      <c r="E35" s="138"/>
      <c r="F35" s="138"/>
      <c r="G35" s="138"/>
    </row>
    <row r="36" spans="1:7">
      <c r="A36" s="135"/>
      <c r="B36" s="136"/>
      <c r="C36" s="136"/>
      <c r="D36" s="137"/>
      <c r="E36" s="138"/>
      <c r="F36" s="138"/>
      <c r="G36" s="138"/>
    </row>
    <row r="37" spans="1:7">
      <c r="A37" s="135"/>
      <c r="B37" s="136"/>
      <c r="C37" s="136"/>
      <c r="D37" s="137"/>
      <c r="E37" s="138"/>
      <c r="F37" s="138"/>
      <c r="G37" s="138"/>
    </row>
    <row r="38" spans="1:7">
      <c r="A38" s="135"/>
      <c r="B38" s="136"/>
      <c r="C38" s="136"/>
      <c r="D38" s="137"/>
      <c r="E38" s="138"/>
      <c r="F38" s="138"/>
      <c r="G38" s="138"/>
    </row>
    <row r="39" spans="1:7">
      <c r="A39" s="135"/>
      <c r="B39" s="136"/>
      <c r="C39" s="136"/>
      <c r="D39" s="137"/>
      <c r="E39" s="138"/>
      <c r="F39" s="138"/>
      <c r="G39" s="138"/>
    </row>
    <row r="40" spans="1:7">
      <c r="A40" s="135"/>
      <c r="B40" s="136"/>
      <c r="C40" s="136"/>
      <c r="D40" s="137"/>
      <c r="E40" s="138"/>
      <c r="F40" s="138"/>
      <c r="G40" s="138"/>
    </row>
    <row r="41" spans="1:7">
      <c r="A41" s="135"/>
      <c r="B41" s="136"/>
      <c r="C41" s="136"/>
      <c r="D41" s="137"/>
      <c r="E41" s="138"/>
      <c r="F41" s="138"/>
      <c r="G41" s="138"/>
    </row>
    <row r="42" spans="1:7">
      <c r="A42" s="135"/>
      <c r="B42" s="136"/>
      <c r="C42" s="136"/>
      <c r="D42" s="137"/>
      <c r="E42" s="138"/>
      <c r="F42" s="138"/>
      <c r="G42" s="138"/>
    </row>
    <row r="43" spans="1:7">
      <c r="A43" s="135"/>
      <c r="B43" s="136"/>
      <c r="C43" s="136"/>
      <c r="D43" s="137"/>
      <c r="E43" s="138"/>
      <c r="F43" s="138"/>
      <c r="G43" s="138"/>
    </row>
    <row r="44" spans="1:7">
      <c r="A44" s="135"/>
      <c r="B44" s="136"/>
      <c r="C44" s="136"/>
      <c r="D44" s="137"/>
      <c r="E44" s="138"/>
      <c r="F44" s="138"/>
      <c r="G44" s="138"/>
    </row>
    <row r="45" spans="1:7">
      <c r="A45" s="135"/>
      <c r="B45" s="136"/>
      <c r="C45" s="136"/>
      <c r="D45" s="137"/>
      <c r="E45" s="138"/>
      <c r="F45" s="138"/>
      <c r="G45" s="138"/>
    </row>
    <row r="46" spans="1:7">
      <c r="A46" s="135"/>
      <c r="B46" s="136"/>
      <c r="C46" s="136"/>
      <c r="D46" s="137"/>
      <c r="E46" s="138"/>
      <c r="F46" s="138"/>
      <c r="G46" s="138"/>
    </row>
    <row r="47" spans="1:7">
      <c r="A47" s="135"/>
      <c r="D47" s="140"/>
      <c r="E47" s="141"/>
      <c r="F47" s="141"/>
      <c r="G47" s="141"/>
    </row>
    <row r="48" spans="1:7">
      <c r="A48" s="92"/>
      <c r="D48" s="140"/>
      <c r="E48" s="141"/>
      <c r="F48" s="141"/>
      <c r="G48" s="141"/>
    </row>
    <row r="49" spans="1:7">
      <c r="A49" s="92"/>
      <c r="D49" s="140"/>
      <c r="E49" s="141"/>
      <c r="F49" s="141"/>
      <c r="G49" s="141"/>
    </row>
    <row r="50" spans="1:7">
      <c r="A50" s="92"/>
      <c r="D50" s="140"/>
      <c r="E50" s="141"/>
      <c r="F50" s="141"/>
      <c r="G50" s="141"/>
    </row>
    <row r="51" spans="1:7">
      <c r="A51" s="92"/>
      <c r="D51" s="140"/>
      <c r="E51" s="141"/>
      <c r="F51" s="141"/>
      <c r="G51" s="141"/>
    </row>
    <row r="52" spans="1:7">
      <c r="A52" s="92"/>
      <c r="D52" s="140"/>
      <c r="E52" s="141"/>
      <c r="F52" s="141"/>
      <c r="G52" s="141"/>
    </row>
    <row r="53" spans="1:7">
      <c r="A53" s="92"/>
      <c r="D53" s="140"/>
      <c r="E53" s="141"/>
      <c r="F53" s="141"/>
      <c r="G53" s="141"/>
    </row>
    <row r="54" spans="1:7">
      <c r="A54" s="92"/>
      <c r="D54" s="140"/>
      <c r="E54" s="141"/>
      <c r="F54" s="141"/>
      <c r="G54" s="141"/>
    </row>
    <row r="55" spans="1:7">
      <c r="A55" s="92"/>
      <c r="D55" s="140"/>
      <c r="E55" s="141"/>
      <c r="F55" s="141"/>
      <c r="G55" s="141"/>
    </row>
    <row r="56" spans="1:7">
      <c r="A56" s="92"/>
      <c r="D56" s="140"/>
      <c r="E56" s="141"/>
      <c r="F56" s="141"/>
      <c r="G56" s="141"/>
    </row>
    <row r="57" spans="1:7">
      <c r="A57" s="92"/>
      <c r="D57" s="140"/>
      <c r="E57" s="141"/>
      <c r="F57" s="141"/>
      <c r="G57" s="141"/>
    </row>
    <row r="58" spans="1:7">
      <c r="A58" s="92"/>
      <c r="D58" s="140"/>
      <c r="E58" s="141"/>
      <c r="F58" s="141"/>
      <c r="G58" s="141"/>
    </row>
    <row r="59" spans="1:7">
      <c r="A59" s="92"/>
      <c r="D59" s="140"/>
      <c r="E59" s="141"/>
      <c r="F59" s="141"/>
      <c r="G59" s="141"/>
    </row>
    <row r="60" spans="1:7">
      <c r="A60" s="92"/>
      <c r="D60" s="140"/>
      <c r="E60" s="141"/>
      <c r="F60" s="141"/>
      <c r="G60" s="141"/>
    </row>
    <row r="61" spans="1:7">
      <c r="A61" s="92"/>
      <c r="D61" s="140"/>
      <c r="E61" s="141"/>
      <c r="F61" s="141"/>
      <c r="G61" s="141"/>
    </row>
    <row r="62" spans="1:7">
      <c r="A62" s="92"/>
      <c r="D62" s="140"/>
      <c r="E62" s="141"/>
      <c r="F62" s="141"/>
      <c r="G62" s="141"/>
    </row>
    <row r="63" spans="1:7">
      <c r="A63" s="92"/>
      <c r="D63" s="140"/>
      <c r="E63" s="141"/>
      <c r="F63" s="141"/>
      <c r="G63" s="141"/>
    </row>
    <row r="64" spans="1:7">
      <c r="A64" s="92"/>
      <c r="D64" s="140"/>
      <c r="E64" s="141"/>
      <c r="F64" s="141"/>
      <c r="G64" s="141"/>
    </row>
    <row r="65" spans="1:7">
      <c r="A65" s="92"/>
      <c r="D65" s="140"/>
      <c r="E65" s="141"/>
      <c r="F65" s="141"/>
      <c r="G65" s="141"/>
    </row>
    <row r="66" spans="1:7">
      <c r="A66" s="92"/>
      <c r="D66" s="140"/>
      <c r="E66" s="141"/>
      <c r="F66" s="141"/>
      <c r="G66" s="141"/>
    </row>
    <row r="67" spans="1:7">
      <c r="A67" s="92"/>
      <c r="D67" s="140"/>
      <c r="E67" s="141"/>
      <c r="F67" s="141"/>
      <c r="G67" s="141"/>
    </row>
    <row r="68" spans="1:7">
      <c r="A68" s="92"/>
      <c r="D68" s="140"/>
      <c r="E68" s="141"/>
      <c r="F68" s="141"/>
      <c r="G68" s="141"/>
    </row>
    <row r="69" spans="1:7">
      <c r="A69" s="92"/>
      <c r="D69" s="140"/>
      <c r="E69" s="141"/>
      <c r="F69" s="141"/>
      <c r="G69" s="141"/>
    </row>
    <row r="70" spans="1:7">
      <c r="A70" s="92"/>
    </row>
    <row r="71" spans="1:7">
      <c r="A71" s="93"/>
    </row>
    <row r="72" spans="1:7">
      <c r="A72" s="93"/>
    </row>
    <row r="73" spans="1:7">
      <c r="A73" s="93"/>
    </row>
    <row r="74" spans="1:7">
      <c r="A74" s="93"/>
    </row>
    <row r="75" spans="1:7">
      <c r="A75" s="93"/>
    </row>
    <row r="76" spans="1:7">
      <c r="A76" s="93"/>
    </row>
    <row r="77" spans="1:7">
      <c r="A77" s="93"/>
    </row>
    <row r="78" spans="1:7">
      <c r="A78" s="93"/>
    </row>
    <row r="79" spans="1:7">
      <c r="A79" s="93"/>
    </row>
    <row r="80" spans="1:7">
      <c r="A80" s="93"/>
    </row>
    <row r="81" spans="1:1">
      <c r="A81" s="93"/>
    </row>
    <row r="82" spans="1:1">
      <c r="A82" s="93"/>
    </row>
    <row r="83" spans="1:1">
      <c r="A83" s="93"/>
    </row>
    <row r="84" spans="1:1">
      <c r="A84" s="93"/>
    </row>
    <row r="85" spans="1:1">
      <c r="A85" s="93"/>
    </row>
    <row r="86" spans="1:1">
      <c r="A86" s="93"/>
    </row>
    <row r="87" spans="1:1">
      <c r="A87" s="93"/>
    </row>
    <row r="88" spans="1:1">
      <c r="A88" s="93"/>
    </row>
    <row r="89" spans="1:1">
      <c r="A89" s="93"/>
    </row>
    <row r="90" spans="1:1">
      <c r="A90" s="93"/>
    </row>
    <row r="91" spans="1:1">
      <c r="A91" s="93"/>
    </row>
    <row r="92" spans="1:1">
      <c r="A92" s="93"/>
    </row>
    <row r="93" spans="1:1">
      <c r="A93" s="93"/>
    </row>
    <row r="94" spans="1:1">
      <c r="A94" s="93"/>
    </row>
    <row r="95" spans="1:1">
      <c r="A95" s="93"/>
    </row>
    <row r="96" spans="1:1">
      <c r="A96" s="93"/>
    </row>
    <row r="97" spans="1:1">
      <c r="A97" s="93"/>
    </row>
    <row r="98" spans="1:1">
      <c r="A98" s="93"/>
    </row>
    <row r="99" spans="1:1">
      <c r="A99" s="93"/>
    </row>
    <row r="100" spans="1:1">
      <c r="A100" s="93"/>
    </row>
    <row r="101" spans="1:1">
      <c r="A101" s="93"/>
    </row>
    <row r="102" spans="1:1">
      <c r="A102" s="93"/>
    </row>
    <row r="103" spans="1:1">
      <c r="A103" s="93"/>
    </row>
    <row r="104" spans="1:1">
      <c r="A104" s="93"/>
    </row>
    <row r="105" spans="1:1">
      <c r="A105" s="93"/>
    </row>
    <row r="106" spans="1:1">
      <c r="A106" s="93"/>
    </row>
    <row r="107" spans="1:1">
      <c r="A107" s="93"/>
    </row>
    <row r="108" spans="1:1">
      <c r="A108" s="93"/>
    </row>
    <row r="109" spans="1:1">
      <c r="A109" s="93"/>
    </row>
    <row r="110" spans="1:1">
      <c r="A110" s="93"/>
    </row>
    <row r="111" spans="1:1">
      <c r="A111" s="93"/>
    </row>
    <row r="112" spans="1:1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</sheetData>
  <sheetProtection algorithmName="SHA-512" hashValue="5ecqJFFTYdTFjD2PnX1R1cVgU1yoPvAa/vyoiXnARAcbFgzKmK48+N2il71zNfA+AkZuOurf5iwqkYbCzExB4g==" saltValue="obURPiKcvAL50F4LsLPZaQ==" spinCount="100000" sheet="1" objects="1" scenarios="1" selectLockedCells="1" selectUnlockedCells="1"/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1"/>
  <sheetViews>
    <sheetView tabSelected="1" view="pageBreakPreview" zoomScale="95" zoomScaleNormal="100" zoomScaleSheetLayoutView="95" workbookViewId="0">
      <selection activeCell="E92" sqref="E92:H99"/>
    </sheetView>
  </sheetViews>
  <sheetFormatPr defaultColWidth="9.109375" defaultRowHeight="15.6"/>
  <cols>
    <col min="1" max="1" width="31.88671875" style="298" customWidth="1"/>
    <col min="2" max="2" width="9.6640625" style="304" customWidth="1"/>
    <col min="3" max="3" width="10" style="298" customWidth="1"/>
    <col min="4" max="4" width="10.109375" style="298" customWidth="1"/>
    <col min="5" max="5" width="8.88671875" style="298" customWidth="1"/>
    <col min="6" max="6" width="10.33203125" style="298" customWidth="1"/>
    <col min="7" max="7" width="9.109375" style="298"/>
    <col min="8" max="8" width="10.109375" style="298" customWidth="1"/>
    <col min="9" max="16384" width="9.109375" style="298"/>
  </cols>
  <sheetData>
    <row r="1" spans="1:9">
      <c r="A1" s="657" t="s">
        <v>169</v>
      </c>
      <c r="B1" s="657"/>
      <c r="C1" s="657"/>
      <c r="D1" s="657"/>
      <c r="E1" s="657"/>
      <c r="F1" s="657"/>
      <c r="G1" s="657"/>
      <c r="H1" s="657"/>
    </row>
    <row r="2" spans="1:9" ht="17.399999999999999">
      <c r="A2" s="658" t="s">
        <v>233</v>
      </c>
      <c r="B2" s="658"/>
      <c r="C2" s="658"/>
      <c r="D2" s="658"/>
      <c r="E2" s="658"/>
      <c r="F2" s="658"/>
      <c r="G2" s="658"/>
      <c r="H2" s="658"/>
    </row>
    <row r="3" spans="1:9">
      <c r="A3" s="659" t="s">
        <v>234</v>
      </c>
      <c r="B3" s="659"/>
      <c r="C3" s="659"/>
      <c r="D3" s="659"/>
      <c r="E3" s="659"/>
      <c r="F3" s="659"/>
      <c r="G3" s="659"/>
      <c r="H3" s="659"/>
    </row>
    <row r="4" spans="1:9" ht="15.75" customHeight="1">
      <c r="A4" s="653" t="s">
        <v>235</v>
      </c>
      <c r="B4" s="653" t="s">
        <v>329</v>
      </c>
      <c r="C4" s="653" t="s">
        <v>336</v>
      </c>
      <c r="D4" s="653" t="s">
        <v>337</v>
      </c>
      <c r="E4" s="653" t="s">
        <v>236</v>
      </c>
      <c r="F4" s="653"/>
      <c r="G4" s="653"/>
      <c r="H4" s="653"/>
    </row>
    <row r="5" spans="1:9" ht="12.75" customHeight="1">
      <c r="A5" s="653"/>
      <c r="B5" s="653"/>
      <c r="C5" s="653"/>
      <c r="D5" s="653"/>
      <c r="E5" s="654" t="s">
        <v>338</v>
      </c>
      <c r="F5" s="654"/>
      <c r="G5" s="654" t="s">
        <v>339</v>
      </c>
      <c r="H5" s="654"/>
    </row>
    <row r="6" spans="1:9" ht="12.75" customHeight="1">
      <c r="A6" s="653"/>
      <c r="B6" s="653"/>
      <c r="C6" s="653"/>
      <c r="D6" s="653"/>
      <c r="E6" s="654"/>
      <c r="F6" s="654"/>
      <c r="G6" s="654"/>
      <c r="H6" s="654"/>
    </row>
    <row r="7" spans="1:9" ht="24" customHeight="1">
      <c r="A7" s="653"/>
      <c r="B7" s="653"/>
      <c r="C7" s="653"/>
      <c r="D7" s="653"/>
      <c r="E7" s="654"/>
      <c r="F7" s="654"/>
      <c r="G7" s="654"/>
      <c r="H7" s="654"/>
    </row>
    <row r="8" spans="1:9">
      <c r="A8" s="653"/>
      <c r="B8" s="653"/>
      <c r="C8" s="653"/>
      <c r="D8" s="653"/>
      <c r="E8" s="296" t="s">
        <v>237</v>
      </c>
      <c r="F8" s="296" t="s">
        <v>238</v>
      </c>
      <c r="G8" s="296" t="s">
        <v>237</v>
      </c>
      <c r="H8" s="296" t="s">
        <v>238</v>
      </c>
    </row>
    <row r="9" spans="1:9" ht="34.5" customHeight="1">
      <c r="A9" s="175" t="s">
        <v>239</v>
      </c>
      <c r="B9" s="176">
        <f>SUM(B21:B29)</f>
        <v>26509</v>
      </c>
      <c r="C9" s="176">
        <f t="shared" ref="C9:D9" si="0">SUM(C21:C29)</f>
        <v>35010</v>
      </c>
      <c r="D9" s="176">
        <f t="shared" si="0"/>
        <v>34642</v>
      </c>
      <c r="E9" s="177">
        <f>D9-B9</f>
        <v>8133</v>
      </c>
      <c r="F9" s="178">
        <f>E9/B9*100</f>
        <v>30.68014636538534</v>
      </c>
      <c r="G9" s="177">
        <f>D9-C9</f>
        <v>-368</v>
      </c>
      <c r="H9" s="178">
        <f>G9/C9*100</f>
        <v>-1.0511282490716938</v>
      </c>
    </row>
    <row r="10" spans="1:9" ht="31.5" customHeight="1">
      <c r="A10" s="179" t="str">
        <f>'6.1. Інша інфо_1'!A34:C34</f>
        <v>Вивезення твердих побутових відходів</v>
      </c>
      <c r="B10" s="312">
        <v>17537</v>
      </c>
      <c r="C10" s="213">
        <f>'6.1. Інша інфо_1'!D34</f>
        <v>23377</v>
      </c>
      <c r="D10" s="213">
        <f>'6.1. Інша інфо_1'!G34</f>
        <v>22507</v>
      </c>
      <c r="E10" s="180">
        <f>D10-B10</f>
        <v>4970</v>
      </c>
      <c r="F10" s="181">
        <f>E10/B10*100</f>
        <v>28.340080971659919</v>
      </c>
      <c r="G10" s="180">
        <f>D10-C10</f>
        <v>-870</v>
      </c>
      <c r="H10" s="181">
        <f>G10/C10*100</f>
        <v>-3.7216067074474912</v>
      </c>
      <c r="I10" s="299"/>
    </row>
    <row r="11" spans="1:9" ht="30" customHeight="1">
      <c r="A11" s="179" t="str">
        <f>'6.1. Інша інфо_1'!A35:C35</f>
        <v>Вивезення великогабаритних побутових відходів</v>
      </c>
      <c r="B11" s="312">
        <v>1933</v>
      </c>
      <c r="C11" s="213">
        <f>'6.1. Інша інфо_1'!D35</f>
        <v>2254</v>
      </c>
      <c r="D11" s="213">
        <f>'6.1. Інша інфо_1'!G35</f>
        <v>2074</v>
      </c>
      <c r="E11" s="180">
        <f t="shared" ref="E11:E20" si="1">D11-B11</f>
        <v>141</v>
      </c>
      <c r="F11" s="181">
        <f t="shared" ref="F11:F20" si="2">E11/B11*100</f>
        <v>7.2943610967408175</v>
      </c>
      <c r="G11" s="180">
        <f t="shared" ref="G11:G20" si="3">D11-C11</f>
        <v>-180</v>
      </c>
      <c r="H11" s="181">
        <f t="shared" ref="H11:H20" si="4">G11/C11*100</f>
        <v>-7.9858030168589185</v>
      </c>
      <c r="I11" s="299"/>
    </row>
    <row r="12" spans="1:9" ht="21" customHeight="1">
      <c r="A12" s="179" t="str">
        <f>'6.1. Інша інфо_1'!A36:C36</f>
        <v>Захоронення побутових відходів</v>
      </c>
      <c r="B12" s="312">
        <v>4963</v>
      </c>
      <c r="C12" s="213">
        <f>'6.1. Інша інфо_1'!D36</f>
        <v>7103</v>
      </c>
      <c r="D12" s="213">
        <f>'6.1. Інша інфо_1'!G36</f>
        <v>7720</v>
      </c>
      <c r="E12" s="180">
        <f t="shared" si="1"/>
        <v>2757</v>
      </c>
      <c r="F12" s="181">
        <f t="shared" si="2"/>
        <v>55.551077977030019</v>
      </c>
      <c r="G12" s="180">
        <f t="shared" si="3"/>
        <v>617</v>
      </c>
      <c r="H12" s="181">
        <f t="shared" si="4"/>
        <v>8.6864705054202442</v>
      </c>
      <c r="I12" s="299"/>
    </row>
    <row r="13" spans="1:9" ht="20.25" customHeight="1">
      <c r="A13" s="179" t="str">
        <f>'6.1. Інша інфо_1'!A37:C37</f>
        <v>Благоустрій</v>
      </c>
      <c r="B13" s="312">
        <v>1452</v>
      </c>
      <c r="C13" s="213">
        <f>'6.1. Інша інфо_1'!D37</f>
        <v>1486</v>
      </c>
      <c r="D13" s="213">
        <f>'6.1. Інша інфо_1'!G37</f>
        <v>1486</v>
      </c>
      <c r="E13" s="180">
        <f t="shared" si="1"/>
        <v>34</v>
      </c>
      <c r="F13" s="181">
        <f t="shared" si="2"/>
        <v>2.3415977961432506</v>
      </c>
      <c r="G13" s="180">
        <f t="shared" si="3"/>
        <v>0</v>
      </c>
      <c r="H13" s="181">
        <f t="shared" si="4"/>
        <v>0</v>
      </c>
      <c r="I13" s="299"/>
    </row>
    <row r="14" spans="1:9" ht="18" customHeight="1">
      <c r="A14" s="179" t="str">
        <f>'6.1. Інша інфо_1'!A38:C38</f>
        <v>Комунальні послуги</v>
      </c>
      <c r="B14" s="312">
        <v>8</v>
      </c>
      <c r="C14" s="213">
        <f>'6.1. Інша інфо_1'!D38</f>
        <v>22</v>
      </c>
      <c r="D14" s="213">
        <f>'6.1. Інша інфо_1'!G38</f>
        <v>24</v>
      </c>
      <c r="E14" s="180">
        <f t="shared" si="1"/>
        <v>16</v>
      </c>
      <c r="F14" s="181">
        <f t="shared" si="2"/>
        <v>200</v>
      </c>
      <c r="G14" s="180">
        <f t="shared" si="3"/>
        <v>2</v>
      </c>
      <c r="H14" s="181">
        <f t="shared" si="4"/>
        <v>9.0909090909090917</v>
      </c>
      <c r="I14" s="299"/>
    </row>
    <row r="15" spans="1:9" ht="30" customHeight="1">
      <c r="A15" s="179" t="str">
        <f>'6.1. Інша інфо_1'!A39:C39</f>
        <v>Технічний нагляд (одержувачі бюджетних коштів)</v>
      </c>
      <c r="B15" s="312">
        <v>0</v>
      </c>
      <c r="C15" s="213">
        <f>'6.1. Інша інфо_1'!D39</f>
        <v>0</v>
      </c>
      <c r="D15" s="213">
        <f>'6.1. Інша інфо_1'!G39</f>
        <v>0</v>
      </c>
      <c r="E15" s="180">
        <f t="shared" si="1"/>
        <v>0</v>
      </c>
      <c r="F15" s="181" t="e">
        <f t="shared" si="2"/>
        <v>#DIV/0!</v>
      </c>
      <c r="G15" s="180">
        <f t="shared" si="3"/>
        <v>0</v>
      </c>
      <c r="H15" s="181" t="e">
        <f t="shared" si="4"/>
        <v>#DIV/0!</v>
      </c>
      <c r="I15" s="299"/>
    </row>
    <row r="16" spans="1:9" ht="20.25" customHeight="1">
      <c r="A16" s="179" t="str">
        <f>'6.1. Інша інфо_1'!A40:C40</f>
        <v>Технічний нагляд</v>
      </c>
      <c r="B16" s="312">
        <v>8</v>
      </c>
      <c r="C16" s="213">
        <f>'6.1. Інша інфо_1'!D40</f>
        <v>169</v>
      </c>
      <c r="D16" s="213">
        <f>'6.1. Інша інфо_1'!G40</f>
        <v>101</v>
      </c>
      <c r="E16" s="180">
        <f t="shared" si="1"/>
        <v>93</v>
      </c>
      <c r="F16" s="181">
        <f t="shared" si="2"/>
        <v>1162.5</v>
      </c>
      <c r="G16" s="180">
        <f t="shared" si="3"/>
        <v>-68</v>
      </c>
      <c r="H16" s="181">
        <f t="shared" si="4"/>
        <v>-40.236686390532547</v>
      </c>
      <c r="I16" s="299"/>
    </row>
    <row r="17" spans="1:10" ht="19.5" customHeight="1">
      <c r="A17" s="179" t="str">
        <f>'6.1. Інша інфо_1'!A41:C41</f>
        <v>Передача майнових прав</v>
      </c>
      <c r="B17" s="312">
        <v>330</v>
      </c>
      <c r="C17" s="213">
        <f>'6.1. Інша інфо_1'!D41</f>
        <v>263</v>
      </c>
      <c r="D17" s="213">
        <f>'6.1. Інша інфо_1'!G41</f>
        <v>57</v>
      </c>
      <c r="E17" s="180">
        <f t="shared" si="1"/>
        <v>-273</v>
      </c>
      <c r="F17" s="181">
        <f t="shared" si="2"/>
        <v>-82.727272727272734</v>
      </c>
      <c r="G17" s="180">
        <f t="shared" si="3"/>
        <v>-206</v>
      </c>
      <c r="H17" s="181">
        <f t="shared" si="4"/>
        <v>-78.326996197718628</v>
      </c>
      <c r="I17" s="299"/>
    </row>
    <row r="18" spans="1:10" ht="19.5" customHeight="1">
      <c r="A18" s="179" t="str">
        <f>'6.1. Інша інфо_1'!A42:C42</f>
        <v>Робота сортувальної лінії</v>
      </c>
      <c r="B18" s="312">
        <v>129</v>
      </c>
      <c r="C18" s="213">
        <f>'6.1. Інша інфо_1'!D42</f>
        <v>192</v>
      </c>
      <c r="D18" s="213">
        <f>'6.1. Інша інфо_1'!G42</f>
        <v>259</v>
      </c>
      <c r="E18" s="180">
        <f t="shared" si="1"/>
        <v>130</v>
      </c>
      <c r="F18" s="181">
        <f t="shared" si="2"/>
        <v>100.77519379844961</v>
      </c>
      <c r="G18" s="180">
        <f t="shared" si="3"/>
        <v>67</v>
      </c>
      <c r="H18" s="181">
        <f t="shared" si="4"/>
        <v>34.895833333333329</v>
      </c>
      <c r="I18" s="299"/>
    </row>
    <row r="19" spans="1:10" ht="20.25" customHeight="1">
      <c r="A19" s="179" t="str">
        <f>'6.1. Інша інфо_1'!A43:C43</f>
        <v>Продаж товару</v>
      </c>
      <c r="B19" s="312">
        <v>12</v>
      </c>
      <c r="C19" s="213">
        <f>'6.1. Інша інфо_1'!D43</f>
        <v>4</v>
      </c>
      <c r="D19" s="213">
        <f>'6.1. Інша інфо_1'!G43</f>
        <v>19</v>
      </c>
      <c r="E19" s="180">
        <f t="shared" si="1"/>
        <v>7</v>
      </c>
      <c r="F19" s="181">
        <f t="shared" si="2"/>
        <v>58.333333333333336</v>
      </c>
      <c r="G19" s="180">
        <f t="shared" si="3"/>
        <v>15</v>
      </c>
      <c r="H19" s="181">
        <f t="shared" si="4"/>
        <v>375</v>
      </c>
      <c r="I19" s="299"/>
    </row>
    <row r="20" spans="1:10" ht="20.25" customHeight="1">
      <c r="A20" s="179" t="str">
        <f>'6.1. Інша інфо_1'!A44:C44</f>
        <v>Інші види діяльності</v>
      </c>
      <c r="B20" s="312">
        <v>5</v>
      </c>
      <c r="C20" s="213">
        <f>'6.1. Інша інфо_1'!D44</f>
        <v>8</v>
      </c>
      <c r="D20" s="213">
        <f>'6.1. Інша інфо_1'!G44</f>
        <v>0</v>
      </c>
      <c r="E20" s="180">
        <f t="shared" si="1"/>
        <v>-5</v>
      </c>
      <c r="F20" s="181">
        <f t="shared" si="2"/>
        <v>-100</v>
      </c>
      <c r="G20" s="180">
        <f t="shared" si="3"/>
        <v>-8</v>
      </c>
      <c r="H20" s="181">
        <f t="shared" si="4"/>
        <v>-100</v>
      </c>
      <c r="I20" s="299"/>
    </row>
    <row r="21" spans="1:10" ht="16.5" customHeight="1">
      <c r="A21" s="313" t="s">
        <v>327</v>
      </c>
      <c r="B21" s="314">
        <f>SUM(B10:B20)</f>
        <v>26377</v>
      </c>
      <c r="C21" s="314">
        <f t="shared" ref="C21:D21" si="5">SUM(C10:C20)</f>
        <v>34878</v>
      </c>
      <c r="D21" s="314">
        <f t="shared" si="5"/>
        <v>34247</v>
      </c>
      <c r="E21" s="315">
        <f>D21-B21</f>
        <v>7870</v>
      </c>
      <c r="F21" s="316">
        <f>E21/B21*100</f>
        <v>29.836600068241271</v>
      </c>
      <c r="G21" s="315">
        <f>D21-C21</f>
        <v>-631</v>
      </c>
      <c r="H21" s="316">
        <f>G21/C21*100</f>
        <v>-1.8091633694592582</v>
      </c>
      <c r="I21" s="299"/>
      <c r="J21" s="299"/>
    </row>
    <row r="22" spans="1:10" ht="63.75" hidden="1" customHeight="1">
      <c r="A22" s="179" t="str">
        <f>'Розшифровка фінрезультати'!A38</f>
        <v>списання простроченої кредиторської заборгованості</v>
      </c>
      <c r="B22" s="312">
        <f>'Розшифровка фінрезультати'!C38</f>
        <v>0</v>
      </c>
      <c r="C22" s="312">
        <f>'Розшифровка фінрезультати'!D38</f>
        <v>0</v>
      </c>
      <c r="D22" s="213">
        <f>'Розшифровка фінрезультати'!E38</f>
        <v>0</v>
      </c>
      <c r="E22" s="180">
        <f t="shared" ref="E22:E26" si="6">D22-B22</f>
        <v>0</v>
      </c>
      <c r="F22" s="181" t="e">
        <f t="shared" ref="F22:F26" si="7">E22/B22*100</f>
        <v>#DIV/0!</v>
      </c>
      <c r="G22" s="180">
        <f t="shared" ref="G22:G27" si="8">D22-C22</f>
        <v>0</v>
      </c>
      <c r="H22" s="181" t="e">
        <f t="shared" ref="H22:H26" si="9">G22/C22*100</f>
        <v>#DIV/0!</v>
      </c>
    </row>
    <row r="23" spans="1:10" ht="29.25" hidden="1" customHeight="1">
      <c r="A23" s="179" t="str">
        <f>'Розшифровка фінрезультати'!A39</f>
        <v>коригування резерву безнадійної заборгованості</v>
      </c>
      <c r="B23" s="312">
        <f>'Розшифровка фінрезультати'!C39</f>
        <v>0</v>
      </c>
      <c r="C23" s="312">
        <f>'Розшифровка фінрезультати'!D39</f>
        <v>0</v>
      </c>
      <c r="D23" s="213">
        <f>'Розшифровка фінрезультати'!E39</f>
        <v>0</v>
      </c>
      <c r="E23" s="180">
        <f t="shared" si="6"/>
        <v>0</v>
      </c>
      <c r="F23" s="181" t="e">
        <f t="shared" si="7"/>
        <v>#DIV/0!</v>
      </c>
      <c r="G23" s="180">
        <f t="shared" si="8"/>
        <v>0</v>
      </c>
      <c r="H23" s="181" t="e">
        <f t="shared" si="9"/>
        <v>#DIV/0!</v>
      </c>
    </row>
    <row r="24" spans="1:10" ht="30" hidden="1" customHeight="1">
      <c r="A24" s="179" t="str">
        <f>'Розшифровка фінрезультати'!A40</f>
        <v>реалізація оборотних активів</v>
      </c>
      <c r="B24" s="312">
        <f>'Розшифровка фінрезультати'!C40</f>
        <v>0</v>
      </c>
      <c r="C24" s="312">
        <f>'Розшифровка фінрезультати'!D40</f>
        <v>0</v>
      </c>
      <c r="D24" s="213">
        <f>'Розшифровка фінрезультати'!E40</f>
        <v>0</v>
      </c>
      <c r="E24" s="180">
        <f t="shared" si="6"/>
        <v>0</v>
      </c>
      <c r="F24" s="181" t="e">
        <f t="shared" si="7"/>
        <v>#DIV/0!</v>
      </c>
      <c r="G24" s="180">
        <f t="shared" si="8"/>
        <v>0</v>
      </c>
      <c r="H24" s="181" t="e">
        <f t="shared" si="9"/>
        <v>#DIV/0!</v>
      </c>
    </row>
    <row r="25" spans="1:10" ht="47.25" hidden="1" customHeight="1">
      <c r="A25" s="179" t="str">
        <f>'Розшифровка фінрезультати'!A41</f>
        <v>страхове відшкодування</v>
      </c>
      <c r="B25" s="312">
        <f>'Розшифровка фінрезультати'!C41</f>
        <v>0</v>
      </c>
      <c r="C25" s="312">
        <f>'Розшифровка фінрезультати'!D41</f>
        <v>0</v>
      </c>
      <c r="D25" s="213">
        <f>'Розшифровка фінрезультати'!E41</f>
        <v>0</v>
      </c>
      <c r="E25" s="180">
        <f t="shared" si="6"/>
        <v>0</v>
      </c>
      <c r="F25" s="181" t="e">
        <f t="shared" si="7"/>
        <v>#DIV/0!</v>
      </c>
      <c r="G25" s="180">
        <f t="shared" si="8"/>
        <v>0</v>
      </c>
      <c r="H25" s="181" t="e">
        <f t="shared" si="9"/>
        <v>#DIV/0!</v>
      </c>
    </row>
    <row r="26" spans="1:10" ht="15.75" hidden="1" customHeight="1">
      <c r="A26" s="179" t="str">
        <f>'Розшифровка фінрезультати'!A42</f>
        <v>відсотки банку за залишками коштів на поточних рахунках</v>
      </c>
      <c r="B26" s="312">
        <f>'Розшифровка фінрезультати'!C42</f>
        <v>0</v>
      </c>
      <c r="C26" s="312">
        <f>'Розшифровка фінрезультати'!D42</f>
        <v>0</v>
      </c>
      <c r="D26" s="213">
        <f>'Розшифровка фінрезультати'!E42</f>
        <v>0</v>
      </c>
      <c r="E26" s="180">
        <f t="shared" si="6"/>
        <v>0</v>
      </c>
      <c r="F26" s="181" t="e">
        <f t="shared" si="7"/>
        <v>#DIV/0!</v>
      </c>
      <c r="G26" s="180">
        <f t="shared" si="8"/>
        <v>0</v>
      </c>
      <c r="H26" s="181" t="e">
        <f t="shared" si="9"/>
        <v>#DIV/0!</v>
      </c>
    </row>
    <row r="27" spans="1:10" ht="47.25" customHeight="1">
      <c r="A27" s="179" t="str">
        <f>'Розшифровка фінрезультати'!A50</f>
        <v>амортизація основних засобів прийнятих в господарське відання</v>
      </c>
      <c r="B27" s="312">
        <f>'Розшифровка фінрезультати'!C50</f>
        <v>132</v>
      </c>
      <c r="C27" s="312">
        <f>'Розшифровка фінрезультати'!D50</f>
        <v>132</v>
      </c>
      <c r="D27" s="213">
        <f>'Розшифровка фінрезультати'!E50</f>
        <v>132</v>
      </c>
      <c r="E27" s="180">
        <f>D27-B27</f>
        <v>0</v>
      </c>
      <c r="F27" s="181">
        <f>E27/B27*100</f>
        <v>0</v>
      </c>
      <c r="G27" s="180">
        <f t="shared" si="8"/>
        <v>0</v>
      </c>
      <c r="H27" s="181">
        <f>G27/C27*100</f>
        <v>0</v>
      </c>
    </row>
    <row r="28" spans="1:10" ht="29.25" customHeight="1">
      <c r="A28" s="179" t="str">
        <f>'Розшифровка фінрезультати'!A51</f>
        <v>амортизація основних засобів безоплатно отриманих</v>
      </c>
      <c r="B28" s="312">
        <f>'Розшифровка фінрезультати'!C51</f>
        <v>0</v>
      </c>
      <c r="C28" s="312">
        <f>'Розшифровка фінрезультати'!D51</f>
        <v>0</v>
      </c>
      <c r="D28" s="213">
        <f>'Розшифровка фінрезультати'!E51</f>
        <v>2</v>
      </c>
      <c r="E28" s="180">
        <f t="shared" ref="E28:E29" si="10">D28-B28</f>
        <v>2</v>
      </c>
      <c r="F28" s="181" t="e">
        <f t="shared" ref="F28:F29" si="11">E28/B28*100</f>
        <v>#DIV/0!</v>
      </c>
      <c r="G28" s="180">
        <f t="shared" ref="G28:G29" si="12">D28-C28</f>
        <v>2</v>
      </c>
      <c r="H28" s="181" t="e">
        <f t="shared" ref="H28:H29" si="13">G28/C28*100</f>
        <v>#DIV/0!</v>
      </c>
    </row>
    <row r="29" spans="1:10" ht="28.5" customHeight="1">
      <c r="A29" s="179" t="str">
        <f>'Розшифровка фінрезультати'!A52</f>
        <v>безоплатно отримані матеріальні активи</v>
      </c>
      <c r="B29" s="312">
        <f>'Розшифровка фінрезультати'!C52</f>
        <v>0</v>
      </c>
      <c r="C29" s="312">
        <f>'Розшифровка фінрезультати'!D52</f>
        <v>0</v>
      </c>
      <c r="D29" s="213">
        <f>'Розшифровка фінрезультати'!E52</f>
        <v>261</v>
      </c>
      <c r="E29" s="180">
        <f t="shared" si="10"/>
        <v>261</v>
      </c>
      <c r="F29" s="181" t="e">
        <f t="shared" si="11"/>
        <v>#DIV/0!</v>
      </c>
      <c r="G29" s="180">
        <f t="shared" si="12"/>
        <v>261</v>
      </c>
      <c r="H29" s="181" t="e">
        <f t="shared" si="13"/>
        <v>#DIV/0!</v>
      </c>
    </row>
    <row r="30" spans="1:10" ht="24" customHeight="1">
      <c r="A30" s="651" t="s">
        <v>294</v>
      </c>
      <c r="B30" s="651"/>
      <c r="C30" s="651"/>
      <c r="D30" s="651"/>
      <c r="E30" s="651"/>
      <c r="F30" s="651"/>
      <c r="G30" s="651"/>
      <c r="H30" s="651"/>
    </row>
    <row r="31" spans="1:10" ht="18">
      <c r="A31" s="660" t="s">
        <v>249</v>
      </c>
      <c r="B31" s="660"/>
      <c r="C31" s="660"/>
      <c r="D31" s="660"/>
      <c r="E31" s="660"/>
      <c r="F31" s="660"/>
      <c r="G31" s="660"/>
      <c r="H31" s="660"/>
    </row>
    <row r="32" spans="1:10">
      <c r="A32" s="652" t="s">
        <v>234</v>
      </c>
      <c r="B32" s="652"/>
      <c r="C32" s="652"/>
      <c r="D32" s="652"/>
      <c r="E32" s="652"/>
      <c r="F32" s="652"/>
      <c r="G32" s="652"/>
      <c r="H32" s="652"/>
    </row>
    <row r="33" spans="1:8" ht="15.75" customHeight="1">
      <c r="A33" s="653" t="s">
        <v>235</v>
      </c>
      <c r="B33" s="653" t="s">
        <v>329</v>
      </c>
      <c r="C33" s="653" t="s">
        <v>336</v>
      </c>
      <c r="D33" s="653" t="s">
        <v>337</v>
      </c>
      <c r="E33" s="653" t="s">
        <v>236</v>
      </c>
      <c r="F33" s="653"/>
      <c r="G33" s="653"/>
      <c r="H33" s="653"/>
    </row>
    <row r="34" spans="1:8" ht="12.75" customHeight="1">
      <c r="A34" s="653"/>
      <c r="B34" s="653"/>
      <c r="C34" s="653"/>
      <c r="D34" s="653"/>
      <c r="E34" s="654" t="s">
        <v>338</v>
      </c>
      <c r="F34" s="654"/>
      <c r="G34" s="654" t="s">
        <v>339</v>
      </c>
      <c r="H34" s="654"/>
    </row>
    <row r="35" spans="1:8" ht="12.75" customHeight="1">
      <c r="A35" s="653"/>
      <c r="B35" s="653"/>
      <c r="C35" s="653"/>
      <c r="D35" s="653"/>
      <c r="E35" s="654"/>
      <c r="F35" s="654"/>
      <c r="G35" s="654"/>
      <c r="H35" s="654"/>
    </row>
    <row r="36" spans="1:8" ht="23.25" customHeight="1">
      <c r="A36" s="653"/>
      <c r="B36" s="653"/>
      <c r="C36" s="653"/>
      <c r="D36" s="653"/>
      <c r="E36" s="654"/>
      <c r="F36" s="654"/>
      <c r="G36" s="654"/>
      <c r="H36" s="654"/>
    </row>
    <row r="37" spans="1:8">
      <c r="A37" s="653"/>
      <c r="B37" s="653"/>
      <c r="C37" s="653"/>
      <c r="D37" s="653"/>
      <c r="E37" s="326" t="s">
        <v>237</v>
      </c>
      <c r="F37" s="326" t="s">
        <v>238</v>
      </c>
      <c r="G37" s="326" t="s">
        <v>237</v>
      </c>
      <c r="H37" s="326" t="s">
        <v>238</v>
      </c>
    </row>
    <row r="38" spans="1:8" ht="32.25" customHeight="1">
      <c r="A38" s="182" t="s">
        <v>250</v>
      </c>
      <c r="B38" s="300">
        <f>SUM(B39:B44)</f>
        <v>-25357</v>
      </c>
      <c r="C38" s="300">
        <f t="shared" ref="C38:D38" si="14">SUM(C39:C44)</f>
        <v>-33833</v>
      </c>
      <c r="D38" s="300">
        <f t="shared" si="14"/>
        <v>-30595</v>
      </c>
      <c r="E38" s="177">
        <f>-(D38-B38)</f>
        <v>5238</v>
      </c>
      <c r="F38" s="178">
        <f>-E38/B38*100</f>
        <v>20.657017786015697</v>
      </c>
      <c r="G38" s="177">
        <f>-(D38-C38)</f>
        <v>-3238</v>
      </c>
      <c r="H38" s="178">
        <f>-G38/C38*100</f>
        <v>-9.5705376407649343</v>
      </c>
    </row>
    <row r="39" spans="1:8" ht="45.75" customHeight="1">
      <c r="A39" s="179" t="s">
        <v>76</v>
      </c>
      <c r="B39" s="301">
        <f>'I. Фін результат'!C13</f>
        <v>-22713</v>
      </c>
      <c r="C39" s="301">
        <f>'I. Фін результат'!E13</f>
        <v>-30631</v>
      </c>
      <c r="D39" s="301">
        <f>'I. Фін результат'!F13</f>
        <v>-27664</v>
      </c>
      <c r="E39" s="180">
        <f t="shared" ref="E39:E44" si="15">-(D39-B39)</f>
        <v>4951</v>
      </c>
      <c r="F39" s="181">
        <f t="shared" ref="F39:F44" si="16">-E39/B39*100</f>
        <v>21.798089200017611</v>
      </c>
      <c r="G39" s="180">
        <f t="shared" ref="G39:G44" si="17">-(D39-C39)</f>
        <v>-2967</v>
      </c>
      <c r="H39" s="181">
        <f t="shared" ref="H39:H44" si="18">-G39/C39*100</f>
        <v>-9.6862655479742745</v>
      </c>
    </row>
    <row r="40" spans="1:8" ht="20.25" customHeight="1">
      <c r="A40" s="179" t="s">
        <v>251</v>
      </c>
      <c r="B40" s="301">
        <f>'I. Фін результат'!C23</f>
        <v>-2222</v>
      </c>
      <c r="C40" s="301">
        <f>'I. Фін результат'!E23</f>
        <v>-2830</v>
      </c>
      <c r="D40" s="301">
        <f>'I. Фін результат'!F23</f>
        <v>-2795</v>
      </c>
      <c r="E40" s="180">
        <f t="shared" si="15"/>
        <v>573</v>
      </c>
      <c r="F40" s="181">
        <f t="shared" si="16"/>
        <v>25.787578757875789</v>
      </c>
      <c r="G40" s="180">
        <f t="shared" si="17"/>
        <v>-35</v>
      </c>
      <c r="H40" s="181">
        <f t="shared" si="18"/>
        <v>-1.2367491166077738</v>
      </c>
    </row>
    <row r="41" spans="1:8" ht="20.25" customHeight="1">
      <c r="A41" s="179" t="s">
        <v>14</v>
      </c>
      <c r="B41" s="301">
        <f>'I. Фін результат'!C56</f>
        <v>-204</v>
      </c>
      <c r="C41" s="301">
        <f>'I. Фін результат'!E56</f>
        <v>-9</v>
      </c>
      <c r="D41" s="301">
        <f>'I. Фін результат'!F56</f>
        <v>-9</v>
      </c>
      <c r="E41" s="180">
        <f t="shared" si="15"/>
        <v>-195</v>
      </c>
      <c r="F41" s="181">
        <f t="shared" si="16"/>
        <v>-95.588235294117652</v>
      </c>
      <c r="G41" s="180">
        <f t="shared" si="17"/>
        <v>0</v>
      </c>
      <c r="H41" s="181">
        <f t="shared" si="18"/>
        <v>0</v>
      </c>
    </row>
    <row r="42" spans="1:8" ht="21" customHeight="1">
      <c r="A42" s="179" t="s">
        <v>252</v>
      </c>
      <c r="B42" s="301">
        <f>'I. Фін результат'!C67</f>
        <v>-183</v>
      </c>
      <c r="C42" s="301">
        <f>'I. Фін результат'!E67</f>
        <v>-96</v>
      </c>
      <c r="D42" s="301">
        <f>'I. Фін результат'!F67</f>
        <v>-118</v>
      </c>
      <c r="E42" s="180">
        <f t="shared" si="15"/>
        <v>-65</v>
      </c>
      <c r="F42" s="181">
        <f t="shared" si="16"/>
        <v>-35.519125683060111</v>
      </c>
      <c r="G42" s="180">
        <f t="shared" si="17"/>
        <v>22</v>
      </c>
      <c r="H42" s="181">
        <f t="shared" si="18"/>
        <v>22.916666666666664</v>
      </c>
    </row>
    <row r="43" spans="1:8" ht="21" customHeight="1">
      <c r="A43" s="179" t="s">
        <v>253</v>
      </c>
      <c r="B43" s="301">
        <f>'I. Фін результат'!C71</f>
        <v>-35</v>
      </c>
      <c r="C43" s="301">
        <f>'I. Фін результат'!E71</f>
        <v>-9</v>
      </c>
      <c r="D43" s="301">
        <f>'I. Фін результат'!F71</f>
        <v>-9</v>
      </c>
      <c r="E43" s="180">
        <f t="shared" si="15"/>
        <v>-26</v>
      </c>
      <c r="F43" s="181">
        <f t="shared" si="16"/>
        <v>-74.285714285714292</v>
      </c>
      <c r="G43" s="180">
        <f t="shared" si="17"/>
        <v>0</v>
      </c>
      <c r="H43" s="181">
        <f t="shared" si="18"/>
        <v>0</v>
      </c>
    </row>
    <row r="44" spans="1:8" ht="21" customHeight="1">
      <c r="A44" s="179" t="s">
        <v>120</v>
      </c>
      <c r="B44" s="301">
        <v>0</v>
      </c>
      <c r="C44" s="301">
        <f>'I. Фін результат'!E75</f>
        <v>-258</v>
      </c>
      <c r="D44" s="301">
        <v>0</v>
      </c>
      <c r="E44" s="180">
        <f t="shared" si="15"/>
        <v>0</v>
      </c>
      <c r="F44" s="181" t="e">
        <f t="shared" si="16"/>
        <v>#DIV/0!</v>
      </c>
      <c r="G44" s="180">
        <f t="shared" si="17"/>
        <v>-258</v>
      </c>
      <c r="H44" s="181">
        <f t="shared" si="18"/>
        <v>-100</v>
      </c>
    </row>
    <row r="45" spans="1:8" ht="21" customHeight="1">
      <c r="A45" s="407"/>
      <c r="B45" s="408"/>
      <c r="C45" s="408"/>
      <c r="D45" s="408"/>
      <c r="E45" s="409"/>
      <c r="F45" s="410"/>
      <c r="G45" s="409"/>
      <c r="H45" s="410"/>
    </row>
    <row r="46" spans="1:8" ht="21" customHeight="1">
      <c r="A46" s="651" t="s">
        <v>295</v>
      </c>
      <c r="B46" s="651"/>
      <c r="C46" s="651"/>
      <c r="D46" s="651"/>
      <c r="E46" s="651"/>
      <c r="F46" s="651"/>
      <c r="G46" s="651"/>
      <c r="H46" s="651"/>
    </row>
    <row r="47" spans="1:8" ht="36.75" customHeight="1">
      <c r="A47" s="656" t="s">
        <v>405</v>
      </c>
      <c r="B47" s="656"/>
      <c r="C47" s="656"/>
      <c r="D47" s="656"/>
      <c r="E47" s="656"/>
      <c r="F47" s="656"/>
      <c r="G47" s="656"/>
      <c r="H47" s="656"/>
    </row>
    <row r="48" spans="1:8" ht="21" customHeight="1">
      <c r="A48" s="652" t="s">
        <v>234</v>
      </c>
      <c r="B48" s="652"/>
      <c r="C48" s="652"/>
      <c r="D48" s="652"/>
      <c r="E48" s="652"/>
      <c r="F48" s="652"/>
      <c r="G48" s="652"/>
      <c r="H48" s="652"/>
    </row>
    <row r="49" spans="1:8" ht="21" customHeight="1">
      <c r="A49" s="653" t="s">
        <v>235</v>
      </c>
      <c r="B49" s="653" t="s">
        <v>329</v>
      </c>
      <c r="C49" s="653" t="s">
        <v>336</v>
      </c>
      <c r="D49" s="653" t="s">
        <v>337</v>
      </c>
      <c r="E49" s="653" t="s">
        <v>236</v>
      </c>
      <c r="F49" s="653"/>
      <c r="G49" s="653"/>
      <c r="H49" s="653"/>
    </row>
    <row r="50" spans="1:8" ht="12.75" customHeight="1">
      <c r="A50" s="653"/>
      <c r="B50" s="653"/>
      <c r="C50" s="653"/>
      <c r="D50" s="653"/>
      <c r="E50" s="654" t="s">
        <v>338</v>
      </c>
      <c r="F50" s="654"/>
      <c r="G50" s="654" t="s">
        <v>339</v>
      </c>
      <c r="H50" s="654"/>
    </row>
    <row r="51" spans="1:8" ht="15.75" customHeight="1">
      <c r="A51" s="653"/>
      <c r="B51" s="653"/>
      <c r="C51" s="653"/>
      <c r="D51" s="653"/>
      <c r="E51" s="654"/>
      <c r="F51" s="654"/>
      <c r="G51" s="654"/>
      <c r="H51" s="654"/>
    </row>
    <row r="52" spans="1:8" ht="19.5" customHeight="1">
      <c r="A52" s="653"/>
      <c r="B52" s="653"/>
      <c r="C52" s="653"/>
      <c r="D52" s="653"/>
      <c r="E52" s="654"/>
      <c r="F52" s="654"/>
      <c r="G52" s="654"/>
      <c r="H52" s="654"/>
    </row>
    <row r="53" spans="1:8" ht="16.5" customHeight="1">
      <c r="A53" s="653"/>
      <c r="B53" s="653"/>
      <c r="C53" s="653"/>
      <c r="D53" s="653"/>
      <c r="E53" s="328" t="s">
        <v>237</v>
      </c>
      <c r="F53" s="328" t="s">
        <v>238</v>
      </c>
      <c r="G53" s="328" t="s">
        <v>237</v>
      </c>
      <c r="H53" s="328" t="s">
        <v>238</v>
      </c>
    </row>
    <row r="54" spans="1:8" ht="38.25" customHeight="1">
      <c r="A54" s="182" t="s">
        <v>402</v>
      </c>
      <c r="B54" s="188">
        <f>'6.1. Інша інфо_1'!C10</f>
        <v>214</v>
      </c>
      <c r="C54" s="188">
        <f>'6.1. Інша інфо_1'!F10</f>
        <v>214</v>
      </c>
      <c r="D54" s="188">
        <f>'6.1. Інша інфо_1'!I10</f>
        <v>214</v>
      </c>
      <c r="E54" s="177">
        <f>D54-B54</f>
        <v>0</v>
      </c>
      <c r="F54" s="178">
        <f>E54/B54*100</f>
        <v>0</v>
      </c>
      <c r="G54" s="177">
        <f>D54-C54</f>
        <v>0</v>
      </c>
      <c r="H54" s="178">
        <f>G54/C54*100</f>
        <v>0</v>
      </c>
    </row>
    <row r="55" spans="1:8" ht="25.5" customHeight="1">
      <c r="A55" s="179" t="s">
        <v>104</v>
      </c>
      <c r="B55" s="213">
        <f>'6.1. Інша інфо_1'!C11</f>
        <v>1</v>
      </c>
      <c r="C55" s="213">
        <f>'6.1. Інша інфо_1'!F11</f>
        <v>1</v>
      </c>
      <c r="D55" s="213">
        <f>'6.1. Інша інфо_1'!I11</f>
        <v>1</v>
      </c>
      <c r="E55" s="180">
        <f t="shared" ref="E55:E65" si="19">D55-B55</f>
        <v>0</v>
      </c>
      <c r="F55" s="181">
        <f t="shared" ref="F55:F65" si="20">E55/B55*100</f>
        <v>0</v>
      </c>
      <c r="G55" s="180">
        <f t="shared" ref="G55:G65" si="21">D55-C55</f>
        <v>0</v>
      </c>
      <c r="H55" s="181">
        <f t="shared" ref="H55:H65" si="22">G55/C55*100</f>
        <v>0</v>
      </c>
    </row>
    <row r="56" spans="1:8" ht="33.75" customHeight="1">
      <c r="A56" s="179" t="s">
        <v>103</v>
      </c>
      <c r="B56" s="213">
        <f>'6.1. Інша інфо_1'!C12</f>
        <v>39</v>
      </c>
      <c r="C56" s="213">
        <f>'6.1. Інша інфо_1'!F12</f>
        <v>40</v>
      </c>
      <c r="D56" s="213">
        <f>'6.1. Інша інфо_1'!I12</f>
        <v>40</v>
      </c>
      <c r="E56" s="180">
        <f t="shared" si="19"/>
        <v>1</v>
      </c>
      <c r="F56" s="181">
        <f t="shared" si="20"/>
        <v>2.5641025641025639</v>
      </c>
      <c r="G56" s="180">
        <f t="shared" si="21"/>
        <v>0</v>
      </c>
      <c r="H56" s="181">
        <f t="shared" si="22"/>
        <v>0</v>
      </c>
    </row>
    <row r="57" spans="1:8" ht="25.5" customHeight="1">
      <c r="A57" s="179" t="s">
        <v>105</v>
      </c>
      <c r="B57" s="213">
        <f>'6.1. Інша інфо_1'!C13</f>
        <v>174</v>
      </c>
      <c r="C57" s="213">
        <f>'6.1. Інша інфо_1'!F13</f>
        <v>173</v>
      </c>
      <c r="D57" s="213">
        <f>'6.1. Інша інфо_1'!I13</f>
        <v>173</v>
      </c>
      <c r="E57" s="180">
        <f t="shared" si="19"/>
        <v>-1</v>
      </c>
      <c r="F57" s="181">
        <f t="shared" si="20"/>
        <v>-0.57471264367816088</v>
      </c>
      <c r="G57" s="180">
        <f t="shared" si="21"/>
        <v>0</v>
      </c>
      <c r="H57" s="181">
        <f t="shared" si="22"/>
        <v>0</v>
      </c>
    </row>
    <row r="58" spans="1:8" ht="33" customHeight="1">
      <c r="A58" s="182" t="s">
        <v>403</v>
      </c>
      <c r="B58" s="188">
        <f>'6.1. Інша інфо_1'!C18</f>
        <v>9094</v>
      </c>
      <c r="C58" s="188">
        <f>'6.1. Інша інфо_1'!F18</f>
        <v>10023</v>
      </c>
      <c r="D58" s="188">
        <f>'6.1. Інша інфо_1'!I18</f>
        <v>9244</v>
      </c>
      <c r="E58" s="177">
        <f t="shared" si="19"/>
        <v>150</v>
      </c>
      <c r="F58" s="178">
        <f t="shared" si="20"/>
        <v>1.6494391906751706</v>
      </c>
      <c r="G58" s="177">
        <f t="shared" si="21"/>
        <v>-779</v>
      </c>
      <c r="H58" s="178">
        <f t="shared" si="22"/>
        <v>-7.7721241145365658</v>
      </c>
    </row>
    <row r="59" spans="1:8" ht="25.5" customHeight="1">
      <c r="A59" s="179" t="s">
        <v>104</v>
      </c>
      <c r="B59" s="213">
        <f>'6.1. Інша інфо_1'!C19</f>
        <v>98</v>
      </c>
      <c r="C59" s="213">
        <f>'6.1. Інша інфо_1'!F19</f>
        <v>99</v>
      </c>
      <c r="D59" s="213">
        <f>'6.1. Інша інфо_1'!I19</f>
        <v>128</v>
      </c>
      <c r="E59" s="180">
        <f t="shared" si="19"/>
        <v>30</v>
      </c>
      <c r="F59" s="181">
        <f t="shared" si="20"/>
        <v>30.612244897959183</v>
      </c>
      <c r="G59" s="180">
        <f t="shared" si="21"/>
        <v>29</v>
      </c>
      <c r="H59" s="181">
        <f t="shared" si="22"/>
        <v>29.292929292929294</v>
      </c>
    </row>
    <row r="60" spans="1:8" ht="31.5" customHeight="1">
      <c r="A60" s="179" t="s">
        <v>103</v>
      </c>
      <c r="B60" s="213">
        <f>'6.1. Інша інфо_1'!C20</f>
        <v>2114</v>
      </c>
      <c r="C60" s="213">
        <f>'6.1. Інша інфо_1'!F20</f>
        <v>2469</v>
      </c>
      <c r="D60" s="213">
        <f>'6.1. Інша інфо_1'!I20</f>
        <v>2589</v>
      </c>
      <c r="E60" s="180">
        <f t="shared" si="19"/>
        <v>475</v>
      </c>
      <c r="F60" s="181">
        <f t="shared" si="20"/>
        <v>22.469252601702934</v>
      </c>
      <c r="G60" s="180">
        <f t="shared" si="21"/>
        <v>120</v>
      </c>
      <c r="H60" s="181">
        <f t="shared" si="22"/>
        <v>4.860267314702309</v>
      </c>
    </row>
    <row r="61" spans="1:8" ht="25.5" customHeight="1">
      <c r="A61" s="179" t="s">
        <v>105</v>
      </c>
      <c r="B61" s="213">
        <f>'6.1. Інша інфо_1'!C21</f>
        <v>6882</v>
      </c>
      <c r="C61" s="213">
        <f>'6.1. Інша інфо_1'!F21</f>
        <v>7455</v>
      </c>
      <c r="D61" s="213">
        <f>'6.1. Інша інфо_1'!I21</f>
        <v>6527</v>
      </c>
      <c r="E61" s="180">
        <f t="shared" si="19"/>
        <v>-355</v>
      </c>
      <c r="F61" s="181">
        <f t="shared" si="20"/>
        <v>-5.1583841906422556</v>
      </c>
      <c r="G61" s="180">
        <f t="shared" si="21"/>
        <v>-928</v>
      </c>
      <c r="H61" s="181">
        <f t="shared" si="22"/>
        <v>-12.44802146210597</v>
      </c>
    </row>
    <row r="62" spans="1:8" ht="30" customHeight="1">
      <c r="A62" s="182" t="s">
        <v>404</v>
      </c>
      <c r="B62" s="188">
        <f>'6.1. Інша інфо_1'!C22</f>
        <v>14165</v>
      </c>
      <c r="C62" s="188">
        <f>'6.1. Інша інфо_1'!F22</f>
        <v>15612</v>
      </c>
      <c r="D62" s="188">
        <f>'6.1. Інша інфо_1'!I22</f>
        <v>14399</v>
      </c>
      <c r="E62" s="177">
        <f t="shared" si="19"/>
        <v>234</v>
      </c>
      <c r="F62" s="178">
        <f t="shared" si="20"/>
        <v>1.6519590540063536</v>
      </c>
      <c r="G62" s="177">
        <f t="shared" si="21"/>
        <v>-1213</v>
      </c>
      <c r="H62" s="178">
        <f t="shared" si="22"/>
        <v>-7.7696643607481422</v>
      </c>
    </row>
    <row r="63" spans="1:8" ht="24.75" customHeight="1">
      <c r="A63" s="179" t="s">
        <v>104</v>
      </c>
      <c r="B63" s="213">
        <f>'6.1. Інша інфо_1'!C23</f>
        <v>32667</v>
      </c>
      <c r="C63" s="213">
        <f>'6.1. Інша інфо_1'!F23</f>
        <v>33000</v>
      </c>
      <c r="D63" s="213">
        <f>'6.1. Інша інфо_1'!I23</f>
        <v>42667</v>
      </c>
      <c r="E63" s="180">
        <f t="shared" si="19"/>
        <v>10000</v>
      </c>
      <c r="F63" s="181">
        <f t="shared" si="20"/>
        <v>30.611932531300702</v>
      </c>
      <c r="G63" s="180">
        <f t="shared" si="21"/>
        <v>9667</v>
      </c>
      <c r="H63" s="181">
        <f t="shared" si="22"/>
        <v>29.293939393939393</v>
      </c>
    </row>
    <row r="64" spans="1:8" ht="30" customHeight="1">
      <c r="A64" s="179" t="s">
        <v>103</v>
      </c>
      <c r="B64" s="213">
        <f>'6.1. Інша інфо_1'!C24</f>
        <v>18068</v>
      </c>
      <c r="C64" s="213">
        <f>'6.1. Інша інфо_1'!F24</f>
        <v>20575</v>
      </c>
      <c r="D64" s="213">
        <f>'6.1. Інша інфо_1'!I24</f>
        <v>21575</v>
      </c>
      <c r="E64" s="180">
        <f t="shared" si="19"/>
        <v>3507</v>
      </c>
      <c r="F64" s="181">
        <f t="shared" si="20"/>
        <v>19.410006641576267</v>
      </c>
      <c r="G64" s="180">
        <f t="shared" si="21"/>
        <v>1000</v>
      </c>
      <c r="H64" s="181">
        <f t="shared" si="22"/>
        <v>4.860267314702309</v>
      </c>
    </row>
    <row r="65" spans="1:8" ht="24.75" customHeight="1">
      <c r="A65" s="179" t="s">
        <v>105</v>
      </c>
      <c r="B65" s="213">
        <f>'6.1. Інша інфо_1'!C25</f>
        <v>13184</v>
      </c>
      <c r="C65" s="213">
        <f>'6.1. Інша інфо_1'!F25</f>
        <v>14364</v>
      </c>
      <c r="D65" s="213">
        <f>'6.1. Інша інфо_1'!I25</f>
        <v>12576</v>
      </c>
      <c r="E65" s="180">
        <f t="shared" si="19"/>
        <v>-608</v>
      </c>
      <c r="F65" s="181">
        <f t="shared" si="20"/>
        <v>-4.6116504854368934</v>
      </c>
      <c r="G65" s="180">
        <f t="shared" si="21"/>
        <v>-1788</v>
      </c>
      <c r="H65" s="181">
        <f t="shared" si="22"/>
        <v>-12.447786131996658</v>
      </c>
    </row>
    <row r="66" spans="1:8" ht="18" customHeight="1">
      <c r="A66" s="407"/>
      <c r="B66" s="408"/>
      <c r="C66" s="408"/>
      <c r="D66" s="408"/>
      <c r="E66" s="409"/>
      <c r="F66" s="410"/>
      <c r="G66" s="409"/>
      <c r="H66" s="410"/>
    </row>
    <row r="67" spans="1:8" ht="16.5" customHeight="1">
      <c r="A67" s="407"/>
      <c r="B67" s="408"/>
      <c r="C67" s="408"/>
      <c r="D67" s="408"/>
      <c r="E67" s="409"/>
      <c r="F67" s="410"/>
      <c r="G67" s="409"/>
      <c r="H67" s="410"/>
    </row>
    <row r="68" spans="1:8" ht="18" customHeight="1">
      <c r="A68" s="651" t="s">
        <v>406</v>
      </c>
      <c r="B68" s="651"/>
      <c r="C68" s="651"/>
      <c r="D68" s="651"/>
      <c r="E68" s="651"/>
      <c r="F68" s="651"/>
      <c r="G68" s="651"/>
      <c r="H68" s="651"/>
    </row>
    <row r="69" spans="1:8" ht="12.75" customHeight="1">
      <c r="A69" s="185" t="s">
        <v>254</v>
      </c>
      <c r="B69" s="303"/>
      <c r="C69" s="186"/>
      <c r="D69" s="186"/>
      <c r="E69" s="186"/>
      <c r="F69" s="186"/>
      <c r="G69" s="186"/>
      <c r="H69" s="186"/>
    </row>
    <row r="70" spans="1:8" ht="12.75" customHeight="1">
      <c r="A70" s="652" t="s">
        <v>234</v>
      </c>
      <c r="B70" s="652"/>
      <c r="C70" s="652"/>
      <c r="D70" s="652"/>
      <c r="E70" s="652"/>
      <c r="F70" s="652"/>
      <c r="G70" s="652"/>
      <c r="H70" s="652"/>
    </row>
    <row r="71" spans="1:8" ht="23.25" customHeight="1">
      <c r="A71" s="653" t="s">
        <v>235</v>
      </c>
      <c r="B71" s="653" t="s">
        <v>329</v>
      </c>
      <c r="C71" s="653" t="s">
        <v>336</v>
      </c>
      <c r="D71" s="653" t="s">
        <v>337</v>
      </c>
      <c r="E71" s="653" t="s">
        <v>236</v>
      </c>
      <c r="F71" s="653"/>
      <c r="G71" s="653"/>
      <c r="H71" s="653"/>
    </row>
    <row r="72" spans="1:8" ht="13.2">
      <c r="A72" s="653"/>
      <c r="B72" s="653"/>
      <c r="C72" s="653"/>
      <c r="D72" s="653"/>
      <c r="E72" s="654" t="s">
        <v>338</v>
      </c>
      <c r="F72" s="654"/>
      <c r="G72" s="654" t="s">
        <v>339</v>
      </c>
      <c r="H72" s="654"/>
    </row>
    <row r="73" spans="1:8" ht="20.25" customHeight="1">
      <c r="A73" s="653"/>
      <c r="B73" s="653"/>
      <c r="C73" s="653"/>
      <c r="D73" s="653"/>
      <c r="E73" s="654"/>
      <c r="F73" s="654"/>
      <c r="G73" s="654"/>
      <c r="H73" s="654"/>
    </row>
    <row r="74" spans="1:8" ht="13.2">
      <c r="A74" s="653"/>
      <c r="B74" s="653"/>
      <c r="C74" s="653"/>
      <c r="D74" s="653"/>
      <c r="E74" s="654"/>
      <c r="F74" s="654"/>
      <c r="G74" s="654"/>
      <c r="H74" s="654"/>
    </row>
    <row r="75" spans="1:8">
      <c r="A75" s="653"/>
      <c r="B75" s="653"/>
      <c r="C75" s="653"/>
      <c r="D75" s="653"/>
      <c r="E75" s="326" t="s">
        <v>237</v>
      </c>
      <c r="F75" s="326" t="s">
        <v>238</v>
      </c>
      <c r="G75" s="326" t="s">
        <v>237</v>
      </c>
      <c r="H75" s="326" t="s">
        <v>238</v>
      </c>
    </row>
    <row r="76" spans="1:8">
      <c r="A76" s="182" t="s">
        <v>255</v>
      </c>
      <c r="B76" s="311">
        <f>'I. Фін результат'!C22</f>
        <v>3664</v>
      </c>
      <c r="C76" s="311">
        <f>'I. Фін результат'!E22</f>
        <v>4247</v>
      </c>
      <c r="D76" s="311">
        <f>'I. Фін результат'!F22</f>
        <v>6583</v>
      </c>
      <c r="E76" s="177">
        <f>D76-B76</f>
        <v>2919</v>
      </c>
      <c r="F76" s="178">
        <f>E76/B76*100</f>
        <v>79.667030567685586</v>
      </c>
      <c r="G76" s="177">
        <f>D76-C76</f>
        <v>2336</v>
      </c>
      <c r="H76" s="178">
        <f>G76/C76*100</f>
        <v>55.003531904874023</v>
      </c>
    </row>
    <row r="77" spans="1:8" ht="32.25" customHeight="1">
      <c r="A77" s="182" t="s">
        <v>3</v>
      </c>
      <c r="B77" s="302">
        <f>'I. Фін результат'!C63</f>
        <v>1238</v>
      </c>
      <c r="C77" s="302">
        <f>'I. Фін результат'!E63</f>
        <v>1408</v>
      </c>
      <c r="D77" s="302">
        <f>'I. Фін результат'!F63</f>
        <v>3779</v>
      </c>
      <c r="E77" s="180">
        <f t="shared" ref="E77:E79" si="23">D77-B77</f>
        <v>2541</v>
      </c>
      <c r="F77" s="181">
        <f t="shared" ref="F77:F79" si="24">E77/B77*100</f>
        <v>205.25040387722134</v>
      </c>
      <c r="G77" s="180">
        <f t="shared" ref="G77:G79" si="25">D77-C77</f>
        <v>2371</v>
      </c>
      <c r="H77" s="181">
        <f t="shared" ref="H77:H79" si="26">G77/C77*100</f>
        <v>168.39488636363635</v>
      </c>
    </row>
    <row r="78" spans="1:8" ht="32.25" customHeight="1">
      <c r="A78" s="182" t="s">
        <v>53</v>
      </c>
      <c r="B78" s="302">
        <f>'I. Фін результат'!C74</f>
        <v>1152</v>
      </c>
      <c r="C78" s="302">
        <f>'I. Фін результат'!E74</f>
        <v>1435</v>
      </c>
      <c r="D78" s="302">
        <f>'I. Фін результат'!F74</f>
        <v>4047</v>
      </c>
      <c r="E78" s="180">
        <f t="shared" si="23"/>
        <v>2895</v>
      </c>
      <c r="F78" s="181">
        <f t="shared" si="24"/>
        <v>251.30208333333334</v>
      </c>
      <c r="G78" s="180">
        <f t="shared" si="25"/>
        <v>2612</v>
      </c>
      <c r="H78" s="181">
        <f t="shared" si="26"/>
        <v>182.02090592334494</v>
      </c>
    </row>
    <row r="79" spans="1:8" ht="30" customHeight="1">
      <c r="A79" s="182" t="s">
        <v>132</v>
      </c>
      <c r="B79" s="311">
        <f>'I. Фін результат'!C79</f>
        <v>1152</v>
      </c>
      <c r="C79" s="311">
        <f>'I. Фін результат'!E79</f>
        <v>1177</v>
      </c>
      <c r="D79" s="311">
        <f>'I. Фін результат'!F79</f>
        <v>4047</v>
      </c>
      <c r="E79" s="177">
        <f t="shared" si="23"/>
        <v>2895</v>
      </c>
      <c r="F79" s="178">
        <f t="shared" si="24"/>
        <v>251.30208333333334</v>
      </c>
      <c r="G79" s="177">
        <f t="shared" si="25"/>
        <v>2870</v>
      </c>
      <c r="H79" s="178">
        <f t="shared" si="26"/>
        <v>243.84027187765506</v>
      </c>
    </row>
    <row r="80" spans="1:8" ht="20.25" customHeight="1">
      <c r="A80" s="179" t="s">
        <v>256</v>
      </c>
      <c r="B80" s="302">
        <f>'I. Фін результат'!C80</f>
        <v>1152</v>
      </c>
      <c r="C80" s="302">
        <f>'I. Фін результат'!E80</f>
        <v>1177</v>
      </c>
      <c r="D80" s="302">
        <f>'I. Фін результат'!F80</f>
        <v>4047</v>
      </c>
      <c r="E80" s="177"/>
      <c r="F80" s="178"/>
      <c r="G80" s="177"/>
      <c r="H80" s="178"/>
    </row>
    <row r="81" spans="1:8" ht="31.5" customHeight="1">
      <c r="A81" s="179" t="s">
        <v>12</v>
      </c>
      <c r="B81" s="302">
        <f>'I. Фін результат'!C81</f>
        <v>0</v>
      </c>
      <c r="C81" s="302">
        <f>'I. Фін результат'!E81</f>
        <v>0</v>
      </c>
      <c r="D81" s="302">
        <f>'I. Фін результат'!F81</f>
        <v>0</v>
      </c>
      <c r="E81" s="177"/>
      <c r="F81" s="178"/>
      <c r="G81" s="177"/>
      <c r="H81" s="178"/>
    </row>
    <row r="82" spans="1:8" ht="19.5" customHeight="1">
      <c r="A82" s="183" t="s">
        <v>407</v>
      </c>
      <c r="B82" s="303"/>
      <c r="C82" s="184"/>
      <c r="D82" s="184"/>
      <c r="E82" s="184"/>
      <c r="F82" s="184"/>
      <c r="G82" s="187"/>
      <c r="H82" s="184"/>
    </row>
    <row r="83" spans="1:8" ht="17.399999999999999">
      <c r="A83" s="655" t="s">
        <v>257</v>
      </c>
      <c r="B83" s="655"/>
      <c r="C83" s="655"/>
      <c r="D83" s="655"/>
      <c r="E83" s="655"/>
      <c r="F83" s="655"/>
      <c r="G83" s="655"/>
      <c r="H83" s="655"/>
    </row>
    <row r="84" spans="1:8" ht="17.399999999999999">
      <c r="A84" s="655" t="s">
        <v>258</v>
      </c>
      <c r="B84" s="655"/>
      <c r="C84" s="655"/>
      <c r="D84" s="655"/>
      <c r="E84" s="655"/>
      <c r="F84" s="655"/>
      <c r="G84" s="655"/>
      <c r="H84" s="655"/>
    </row>
    <row r="85" spans="1:8">
      <c r="A85" s="652" t="s">
        <v>234</v>
      </c>
      <c r="B85" s="652"/>
      <c r="C85" s="652"/>
      <c r="D85" s="652"/>
      <c r="E85" s="652"/>
      <c r="F85" s="652"/>
      <c r="G85" s="652"/>
      <c r="H85" s="652"/>
    </row>
    <row r="86" spans="1:8">
      <c r="A86" s="653" t="s">
        <v>235</v>
      </c>
      <c r="B86" s="653" t="s">
        <v>329</v>
      </c>
      <c r="C86" s="653" t="s">
        <v>336</v>
      </c>
      <c r="D86" s="653" t="s">
        <v>337</v>
      </c>
      <c r="E86" s="653" t="s">
        <v>236</v>
      </c>
      <c r="F86" s="653"/>
      <c r="G86" s="653"/>
      <c r="H86" s="653"/>
    </row>
    <row r="87" spans="1:8" ht="13.2">
      <c r="A87" s="653"/>
      <c r="B87" s="653"/>
      <c r="C87" s="653"/>
      <c r="D87" s="653"/>
      <c r="E87" s="654" t="s">
        <v>338</v>
      </c>
      <c r="F87" s="654"/>
      <c r="G87" s="654" t="s">
        <v>339</v>
      </c>
      <c r="H87" s="654"/>
    </row>
    <row r="88" spans="1:8" ht="13.2">
      <c r="A88" s="653"/>
      <c r="B88" s="653"/>
      <c r="C88" s="653"/>
      <c r="D88" s="653"/>
      <c r="E88" s="654"/>
      <c r="F88" s="654"/>
      <c r="G88" s="654"/>
      <c r="H88" s="654"/>
    </row>
    <row r="89" spans="1:8" ht="13.2">
      <c r="A89" s="653"/>
      <c r="B89" s="653"/>
      <c r="C89" s="653"/>
      <c r="D89" s="653"/>
      <c r="E89" s="654"/>
      <c r="F89" s="654"/>
      <c r="G89" s="654"/>
      <c r="H89" s="654"/>
    </row>
    <row r="90" spans="1:8">
      <c r="A90" s="653"/>
      <c r="B90" s="653"/>
      <c r="C90" s="653"/>
      <c r="D90" s="653"/>
      <c r="E90" s="326" t="s">
        <v>237</v>
      </c>
      <c r="F90" s="326" t="s">
        <v>238</v>
      </c>
      <c r="G90" s="326" t="s">
        <v>237</v>
      </c>
      <c r="H90" s="326" t="s">
        <v>238</v>
      </c>
    </row>
    <row r="91" spans="1:8">
      <c r="A91" s="182" t="s">
        <v>259</v>
      </c>
      <c r="B91" s="188">
        <f>SUM(B92:B99)</f>
        <v>8157</v>
      </c>
      <c r="C91" s="188">
        <f t="shared" ref="C91:D91" si="27">SUM(C92:C99)</f>
        <v>9504</v>
      </c>
      <c r="D91" s="188">
        <f t="shared" si="27"/>
        <v>10633</v>
      </c>
      <c r="E91" s="177">
        <f t="shared" ref="E91" si="28">D91-B91</f>
        <v>2476</v>
      </c>
      <c r="F91" s="178">
        <f t="shared" ref="F91" si="29">E91/B91*100</f>
        <v>30.35429692288832</v>
      </c>
      <c r="G91" s="177">
        <f t="shared" ref="G91" si="30">D91-C91</f>
        <v>1129</v>
      </c>
      <c r="H91" s="178">
        <f t="shared" ref="H91" si="31">G91/C91*100</f>
        <v>11.879208754208754</v>
      </c>
    </row>
    <row r="92" spans="1:8" ht="31.2">
      <c r="A92" s="179" t="s">
        <v>260</v>
      </c>
      <c r="B92" s="189">
        <f>'ІІ. Розр. з бюджетом'!C20</f>
        <v>3056</v>
      </c>
      <c r="C92" s="189">
        <f>'ІІ. Розр. з бюджетом'!E20</f>
        <v>3600</v>
      </c>
      <c r="D92" s="189">
        <f>'ІІ. Розр. з бюджетом'!F20</f>
        <v>5105</v>
      </c>
      <c r="E92" s="180">
        <f t="shared" ref="E92:E99" si="32">D92-B92</f>
        <v>2049</v>
      </c>
      <c r="F92" s="181">
        <f t="shared" ref="F92:F99" si="33">E92/B92*100</f>
        <v>67.048429319371721</v>
      </c>
      <c r="G92" s="180">
        <f t="shared" ref="G92:G99" si="34">D92-C92</f>
        <v>1505</v>
      </c>
      <c r="H92" s="181">
        <f t="shared" ref="H92:H99" si="35">G92/C92*100</f>
        <v>41.805555555555557</v>
      </c>
    </row>
    <row r="93" spans="1:8" ht="31.2">
      <c r="A93" s="179" t="s">
        <v>261</v>
      </c>
      <c r="B93" s="189">
        <f>'ІІ. Розр. з бюджетом'!C29</f>
        <v>1611</v>
      </c>
      <c r="C93" s="189">
        <f>'ІІ. Розр. з бюджетом'!E29</f>
        <v>1804</v>
      </c>
      <c r="D93" s="189">
        <f>'ІІ. Розр. з бюджетом'!F29</f>
        <v>1692</v>
      </c>
      <c r="E93" s="180">
        <f t="shared" si="32"/>
        <v>81</v>
      </c>
      <c r="F93" s="181">
        <f t="shared" si="33"/>
        <v>5.027932960893855</v>
      </c>
      <c r="G93" s="180">
        <f t="shared" si="34"/>
        <v>-112</v>
      </c>
      <c r="H93" s="181">
        <f t="shared" si="35"/>
        <v>-6.2084257206208431</v>
      </c>
    </row>
    <row r="94" spans="1:8">
      <c r="A94" s="179" t="s">
        <v>262</v>
      </c>
      <c r="B94" s="189">
        <f>'ІІ. Розр. з бюджетом'!C25</f>
        <v>134</v>
      </c>
      <c r="C94" s="189">
        <f>'ІІ. Розр. з бюджетом'!E25</f>
        <v>150</v>
      </c>
      <c r="D94" s="189">
        <f>'ІІ. Розр. з бюджетом'!F25</f>
        <v>141</v>
      </c>
      <c r="E94" s="180">
        <f t="shared" si="32"/>
        <v>7</v>
      </c>
      <c r="F94" s="181">
        <f t="shared" si="33"/>
        <v>5.2238805970149249</v>
      </c>
      <c r="G94" s="180">
        <f t="shared" si="34"/>
        <v>-9</v>
      </c>
      <c r="H94" s="181">
        <f t="shared" si="35"/>
        <v>-6</v>
      </c>
    </row>
    <row r="95" spans="1:8" ht="30.75" customHeight="1">
      <c r="A95" s="179" t="s">
        <v>263</v>
      </c>
      <c r="B95" s="189">
        <f>'ІІ. Розр. з бюджетом'!C38</f>
        <v>1884</v>
      </c>
      <c r="C95" s="189">
        <f>'ІІ. Розр. з бюджетом'!E38</f>
        <v>2205</v>
      </c>
      <c r="D95" s="189">
        <f>'ІІ. Розр. з бюджетом'!F38</f>
        <v>1938</v>
      </c>
      <c r="E95" s="180">
        <f t="shared" si="32"/>
        <v>54</v>
      </c>
      <c r="F95" s="181">
        <f t="shared" si="33"/>
        <v>2.8662420382165608</v>
      </c>
      <c r="G95" s="180">
        <f t="shared" si="34"/>
        <v>-267</v>
      </c>
      <c r="H95" s="181">
        <f t="shared" si="35"/>
        <v>-12.108843537414966</v>
      </c>
    </row>
    <row r="96" spans="1:8" ht="30" customHeight="1">
      <c r="A96" s="179" t="s">
        <v>264</v>
      </c>
      <c r="B96" s="189">
        <f>'ІІ. Розр. з бюджетом'!C28</f>
        <v>0</v>
      </c>
      <c r="C96" s="189">
        <f>'ІІ. Розр. з бюджетом'!E28</f>
        <v>258</v>
      </c>
      <c r="D96" s="189">
        <f>'ІІ. Розр. з бюджетом'!F28</f>
        <v>0</v>
      </c>
      <c r="E96" s="180">
        <f t="shared" si="32"/>
        <v>0</v>
      </c>
      <c r="F96" s="181" t="e">
        <f t="shared" si="33"/>
        <v>#DIV/0!</v>
      </c>
      <c r="G96" s="180">
        <f t="shared" si="34"/>
        <v>-258</v>
      </c>
      <c r="H96" s="181">
        <f t="shared" si="35"/>
        <v>-100</v>
      </c>
    </row>
    <row r="97" spans="1:8" ht="18.75" customHeight="1">
      <c r="A97" s="179" t="s">
        <v>265</v>
      </c>
      <c r="B97" s="189">
        <f>'ІІ. Розр. з бюджетом'!C31</f>
        <v>41</v>
      </c>
      <c r="C97" s="189">
        <f>'ІІ. Розр. з бюджетом'!E31</f>
        <v>41</v>
      </c>
      <c r="D97" s="189">
        <f>'ІІ. Розр. з бюджетом'!F31</f>
        <v>48</v>
      </c>
      <c r="E97" s="180">
        <f t="shared" si="32"/>
        <v>7</v>
      </c>
      <c r="F97" s="181">
        <f t="shared" si="33"/>
        <v>17.073170731707318</v>
      </c>
      <c r="G97" s="180">
        <f t="shared" si="34"/>
        <v>7</v>
      </c>
      <c r="H97" s="181">
        <f t="shared" si="35"/>
        <v>17.073170731707318</v>
      </c>
    </row>
    <row r="98" spans="1:8" ht="63" customHeight="1">
      <c r="A98" s="179" t="s">
        <v>266</v>
      </c>
      <c r="B98" s="189">
        <f>'ІІ. Розр. з бюджетом'!C39</f>
        <v>1316</v>
      </c>
      <c r="C98" s="189">
        <f>'ІІ. Розр. з бюджетом'!E39</f>
        <v>1328</v>
      </c>
      <c r="D98" s="189">
        <f>'ІІ. Розр. з бюджетом'!F39</f>
        <v>1304</v>
      </c>
      <c r="E98" s="180">
        <f t="shared" si="32"/>
        <v>-12</v>
      </c>
      <c r="F98" s="181">
        <f t="shared" si="33"/>
        <v>-0.91185410334346495</v>
      </c>
      <c r="G98" s="180">
        <f t="shared" si="34"/>
        <v>-24</v>
      </c>
      <c r="H98" s="181">
        <f t="shared" si="35"/>
        <v>-1.8072289156626504</v>
      </c>
    </row>
    <row r="99" spans="1:8" ht="30" customHeight="1">
      <c r="A99" s="179" t="s">
        <v>331</v>
      </c>
      <c r="B99" s="189">
        <f>'ІІ. Розр. з бюджетом'!C33</f>
        <v>115</v>
      </c>
      <c r="C99" s="189">
        <f>'ІІ. Розр. з бюджетом'!E33</f>
        <v>118</v>
      </c>
      <c r="D99" s="189">
        <f>'ІІ. Розр. з бюджетом'!F33</f>
        <v>405</v>
      </c>
      <c r="E99" s="180">
        <f t="shared" si="32"/>
        <v>290</v>
      </c>
      <c r="F99" s="181">
        <f t="shared" si="33"/>
        <v>252.17391304347828</v>
      </c>
      <c r="G99" s="180">
        <f t="shared" si="34"/>
        <v>287</v>
      </c>
      <c r="H99" s="181">
        <f t="shared" si="35"/>
        <v>243.22033898305085</v>
      </c>
    </row>
    <row r="100" spans="1:8" ht="18" customHeight="1"/>
    <row r="101" spans="1:8" ht="19.5" customHeight="1"/>
  </sheetData>
  <sheetProtection algorithmName="SHA-512" hashValue="2idPiIdyMQ3WDUFNCGIjyZgGTPhiWraQssD4M6eUT9hIGfvzvEWLp3qOx2QQGYSxp9OT66j9dXRXbcTAjt9ZWg==" saltValue="Ypb5dnZ28vJTHi9SzDfsTw==" spinCount="100000" sheet="1" objects="1" scenarios="1" selectLockedCells="1" selectUnlockedCells="1"/>
  <mergeCells count="49">
    <mergeCell ref="A47:H47"/>
    <mergeCell ref="A48:H48"/>
    <mergeCell ref="A46:H46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0:H30"/>
    <mergeCell ref="A31:H31"/>
    <mergeCell ref="A32:H32"/>
    <mergeCell ref="A33:A37"/>
    <mergeCell ref="B33:B37"/>
    <mergeCell ref="C33:C37"/>
    <mergeCell ref="D33:D37"/>
    <mergeCell ref="E33:H33"/>
    <mergeCell ref="E34:F36"/>
    <mergeCell ref="G34:H36"/>
    <mergeCell ref="A84:H84"/>
    <mergeCell ref="A85:H85"/>
    <mergeCell ref="A86:A90"/>
    <mergeCell ref="B86:B90"/>
    <mergeCell ref="C86:C90"/>
    <mergeCell ref="D86:D90"/>
    <mergeCell ref="E86:H86"/>
    <mergeCell ref="E87:F89"/>
    <mergeCell ref="G87:H89"/>
    <mergeCell ref="A83:H83"/>
    <mergeCell ref="A71:A75"/>
    <mergeCell ref="B71:B75"/>
    <mergeCell ref="C71:C75"/>
    <mergeCell ref="D71:D75"/>
    <mergeCell ref="E71:H71"/>
    <mergeCell ref="E72:F74"/>
    <mergeCell ref="G72:H74"/>
    <mergeCell ref="A68:H68"/>
    <mergeCell ref="A70:H70"/>
    <mergeCell ref="A49:A53"/>
    <mergeCell ref="B49:B53"/>
    <mergeCell ref="C49:C53"/>
    <mergeCell ref="D49:D53"/>
    <mergeCell ref="E49:H49"/>
    <mergeCell ref="E50:F52"/>
    <mergeCell ref="G50:H52"/>
  </mergeCells>
  <pageMargins left="0.7" right="0.16" top="0.3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79"/>
  <sheetViews>
    <sheetView view="pageBreakPreview" zoomScale="98" zoomScaleNormal="100" zoomScaleSheetLayoutView="98" workbookViewId="0">
      <selection activeCell="D56" sqref="D56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7" s="252" customFormat="1" ht="15.6">
      <c r="B1" s="253"/>
      <c r="C1" s="253"/>
      <c r="D1" s="253"/>
      <c r="E1" s="253"/>
      <c r="F1" s="253"/>
      <c r="G1" s="253"/>
    </row>
    <row r="2" spans="1:7" s="252" customFormat="1" ht="15.6">
      <c r="A2" s="441" t="s">
        <v>208</v>
      </c>
      <c r="B2" s="441"/>
      <c r="C2" s="441"/>
      <c r="D2" s="441"/>
      <c r="E2" s="441"/>
      <c r="F2" s="441"/>
      <c r="G2" s="441"/>
    </row>
    <row r="3" spans="1:7" s="252" customFormat="1" ht="15.6">
      <c r="A3" s="254"/>
      <c r="B3" s="255"/>
      <c r="C3" s="255"/>
      <c r="D3" s="254"/>
      <c r="E3" s="254"/>
      <c r="F3" s="254"/>
      <c r="G3" s="255" t="s">
        <v>234</v>
      </c>
    </row>
    <row r="4" spans="1:7" s="252" customFormat="1" ht="64.5" customHeight="1">
      <c r="A4" s="256" t="s">
        <v>102</v>
      </c>
      <c r="B4" s="257" t="s">
        <v>7</v>
      </c>
      <c r="C4" s="257" t="s">
        <v>411</v>
      </c>
      <c r="D4" s="257" t="s">
        <v>416</v>
      </c>
      <c r="E4" s="257" t="s">
        <v>417</v>
      </c>
      <c r="F4" s="258" t="s">
        <v>298</v>
      </c>
      <c r="G4" s="258" t="s">
        <v>194</v>
      </c>
    </row>
    <row r="5" spans="1:7" s="252" customFormat="1" ht="23.25" customHeight="1">
      <c r="A5" s="259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7" s="252" customFormat="1" ht="47.25" customHeight="1">
      <c r="A6" s="50" t="s">
        <v>191</v>
      </c>
      <c r="B6" s="51">
        <v>1018</v>
      </c>
      <c r="C6" s="197">
        <f>SUM(C7:C24)</f>
        <v>-3431</v>
      </c>
      <c r="D6" s="197">
        <f t="shared" ref="D6:E6" si="0">SUM(D7:D24)</f>
        <v>-4200</v>
      </c>
      <c r="E6" s="197">
        <f t="shared" si="0"/>
        <v>-3728</v>
      </c>
      <c r="F6" s="197">
        <f>E6-D6</f>
        <v>472</v>
      </c>
      <c r="G6" s="52">
        <f>(E6/D6)*100</f>
        <v>88.761904761904759</v>
      </c>
    </row>
    <row r="7" spans="1:7" s="252" customFormat="1" ht="20.100000000000001" customHeight="1">
      <c r="A7" s="191" t="s">
        <v>312</v>
      </c>
      <c r="B7" s="51"/>
      <c r="C7" s="192">
        <v>-1316</v>
      </c>
      <c r="D7" s="192">
        <v>-1328</v>
      </c>
      <c r="E7" s="192">
        <v>-1304</v>
      </c>
      <c r="F7" s="192">
        <f t="shared" ref="F7:F33" si="1">E7-D7</f>
        <v>24</v>
      </c>
      <c r="G7" s="56">
        <f t="shared" ref="G7:G32" si="2">(E7/D7)*100</f>
        <v>98.192771084337352</v>
      </c>
    </row>
    <row r="8" spans="1:7" s="252" customFormat="1" ht="20.100000000000001" customHeight="1">
      <c r="A8" s="191" t="s">
        <v>146</v>
      </c>
      <c r="B8" s="51"/>
      <c r="C8" s="192">
        <v>-41</v>
      </c>
      <c r="D8" s="192">
        <v>-41</v>
      </c>
      <c r="E8" s="192">
        <v>-48</v>
      </c>
      <c r="F8" s="192">
        <f t="shared" si="1"/>
        <v>-7</v>
      </c>
      <c r="G8" s="56">
        <f t="shared" si="2"/>
        <v>117.07317073170731</v>
      </c>
    </row>
    <row r="9" spans="1:7" s="252" customFormat="1" ht="20.100000000000001" customHeight="1">
      <c r="A9" s="191" t="s">
        <v>268</v>
      </c>
      <c r="B9" s="51"/>
      <c r="C9" s="192">
        <v>-12</v>
      </c>
      <c r="D9" s="192">
        <v>-3</v>
      </c>
      <c r="E9" s="192">
        <v>-19</v>
      </c>
      <c r="F9" s="192">
        <f t="shared" si="1"/>
        <v>-16</v>
      </c>
      <c r="G9" s="56">
        <f t="shared" si="2"/>
        <v>633.33333333333326</v>
      </c>
    </row>
    <row r="10" spans="1:7" s="252" customFormat="1" ht="20.100000000000001" customHeight="1">
      <c r="A10" s="191" t="s">
        <v>269</v>
      </c>
      <c r="B10" s="51"/>
      <c r="C10" s="192"/>
      <c r="D10" s="192">
        <v>-3</v>
      </c>
      <c r="E10" s="192"/>
      <c r="F10" s="192">
        <f t="shared" si="1"/>
        <v>3</v>
      </c>
      <c r="G10" s="56">
        <f t="shared" si="2"/>
        <v>0</v>
      </c>
    </row>
    <row r="11" spans="1:7" s="252" customFormat="1" ht="20.100000000000001" customHeight="1">
      <c r="A11" s="191" t="s">
        <v>303</v>
      </c>
      <c r="B11" s="51"/>
      <c r="C11" s="192">
        <v>-2</v>
      </c>
      <c r="D11" s="192">
        <v>-1</v>
      </c>
      <c r="E11" s="192"/>
      <c r="F11" s="192">
        <f t="shared" si="1"/>
        <v>1</v>
      </c>
      <c r="G11" s="56">
        <f t="shared" si="2"/>
        <v>0</v>
      </c>
    </row>
    <row r="12" spans="1:7" s="252" customFormat="1" ht="20.100000000000001" customHeight="1">
      <c r="A12" s="191" t="s">
        <v>289</v>
      </c>
      <c r="B12" s="51"/>
      <c r="C12" s="192">
        <v>-1</v>
      </c>
      <c r="D12" s="192">
        <v>-1</v>
      </c>
      <c r="E12" s="192">
        <v>-1</v>
      </c>
      <c r="F12" s="192">
        <f t="shared" si="1"/>
        <v>0</v>
      </c>
      <c r="G12" s="56">
        <f t="shared" si="2"/>
        <v>100</v>
      </c>
    </row>
    <row r="13" spans="1:7" s="252" customFormat="1" ht="20.100000000000001" customHeight="1">
      <c r="A13" s="191" t="s">
        <v>304</v>
      </c>
      <c r="B13" s="51"/>
      <c r="C13" s="192">
        <v>-3</v>
      </c>
      <c r="D13" s="192">
        <v>-5</v>
      </c>
      <c r="E13" s="192">
        <v>-4</v>
      </c>
      <c r="F13" s="192">
        <f t="shared" si="1"/>
        <v>1</v>
      </c>
      <c r="G13" s="56">
        <f t="shared" si="2"/>
        <v>80</v>
      </c>
    </row>
    <row r="14" spans="1:7" s="252" customFormat="1" ht="20.100000000000001" customHeight="1">
      <c r="A14" s="191" t="s">
        <v>305</v>
      </c>
      <c r="B14" s="51"/>
      <c r="C14" s="192">
        <v>-127</v>
      </c>
      <c r="D14" s="192">
        <v>-58</v>
      </c>
      <c r="E14" s="192">
        <v>-69</v>
      </c>
      <c r="F14" s="192">
        <f t="shared" si="1"/>
        <v>-11</v>
      </c>
      <c r="G14" s="56">
        <f t="shared" si="2"/>
        <v>118.96551724137932</v>
      </c>
    </row>
    <row r="15" spans="1:7" s="252" customFormat="1" ht="20.100000000000001" customHeight="1">
      <c r="A15" s="191" t="s">
        <v>270</v>
      </c>
      <c r="B15" s="51"/>
      <c r="C15" s="192"/>
      <c r="D15" s="192">
        <v>-2</v>
      </c>
      <c r="E15" s="192"/>
      <c r="F15" s="192">
        <f t="shared" si="1"/>
        <v>2</v>
      </c>
      <c r="G15" s="56">
        <f t="shared" si="2"/>
        <v>0</v>
      </c>
    </row>
    <row r="16" spans="1:7" s="252" customFormat="1" ht="20.100000000000001" customHeight="1">
      <c r="A16" s="191" t="s">
        <v>271</v>
      </c>
      <c r="B16" s="51"/>
      <c r="C16" s="192">
        <v>-196</v>
      </c>
      <c r="D16" s="192">
        <v>-255</v>
      </c>
      <c r="E16" s="192">
        <v>-142</v>
      </c>
      <c r="F16" s="192">
        <f t="shared" si="1"/>
        <v>113</v>
      </c>
      <c r="G16" s="56">
        <f t="shared" si="2"/>
        <v>55.686274509803923</v>
      </c>
    </row>
    <row r="17" spans="1:7" s="252" customFormat="1" ht="20.100000000000001" customHeight="1">
      <c r="A17" s="191" t="s">
        <v>307</v>
      </c>
      <c r="B17" s="51"/>
      <c r="C17" s="192">
        <v>-8</v>
      </c>
      <c r="D17" s="192">
        <v>-14</v>
      </c>
      <c r="E17" s="192">
        <v>-9</v>
      </c>
      <c r="F17" s="192">
        <f t="shared" si="1"/>
        <v>5</v>
      </c>
      <c r="G17" s="56">
        <f t="shared" si="2"/>
        <v>64.285714285714292</v>
      </c>
    </row>
    <row r="18" spans="1:7" s="252" customFormat="1" ht="20.100000000000001" customHeight="1">
      <c r="A18" s="289" t="s">
        <v>306</v>
      </c>
      <c r="B18" s="51"/>
      <c r="C18" s="192">
        <v>-989</v>
      </c>
      <c r="D18" s="192">
        <v>-1420</v>
      </c>
      <c r="E18" s="192">
        <v>-1244</v>
      </c>
      <c r="F18" s="192">
        <f t="shared" si="1"/>
        <v>176</v>
      </c>
      <c r="G18" s="56">
        <f t="shared" si="2"/>
        <v>87.605633802816911</v>
      </c>
    </row>
    <row r="19" spans="1:7" s="252" customFormat="1" ht="20.100000000000001" customHeight="1">
      <c r="A19" s="195" t="s">
        <v>290</v>
      </c>
      <c r="B19" s="51"/>
      <c r="C19" s="192">
        <v>-5</v>
      </c>
      <c r="D19" s="192">
        <v>-4</v>
      </c>
      <c r="E19" s="192"/>
      <c r="F19" s="192">
        <f t="shared" si="1"/>
        <v>4</v>
      </c>
      <c r="G19" s="56">
        <f t="shared" si="2"/>
        <v>0</v>
      </c>
    </row>
    <row r="20" spans="1:7" s="252" customFormat="1" ht="20.100000000000001" customHeight="1">
      <c r="A20" s="191" t="s">
        <v>319</v>
      </c>
      <c r="B20" s="51"/>
      <c r="C20" s="192">
        <v>-723</v>
      </c>
      <c r="D20" s="192">
        <v>-1059</v>
      </c>
      <c r="E20" s="192">
        <v>-881</v>
      </c>
      <c r="F20" s="192">
        <f t="shared" si="1"/>
        <v>178</v>
      </c>
      <c r="G20" s="56">
        <f t="shared" si="2"/>
        <v>83.19169027384325</v>
      </c>
    </row>
    <row r="21" spans="1:7" s="252" customFormat="1" ht="20.100000000000001" customHeight="1">
      <c r="A21" s="191" t="s">
        <v>308</v>
      </c>
      <c r="B21" s="51"/>
      <c r="C21" s="192"/>
      <c r="D21" s="192">
        <v>-6</v>
      </c>
      <c r="E21" s="192"/>
      <c r="F21" s="192">
        <f t="shared" si="1"/>
        <v>6</v>
      </c>
      <c r="G21" s="56">
        <f t="shared" si="2"/>
        <v>0</v>
      </c>
    </row>
    <row r="22" spans="1:7" s="252" customFormat="1" ht="20.100000000000001" customHeight="1">
      <c r="A22" s="191" t="s">
        <v>322</v>
      </c>
      <c r="B22" s="51"/>
      <c r="C22" s="192">
        <v>-4</v>
      </c>
      <c r="D22" s="192"/>
      <c r="E22" s="192">
        <v>-5</v>
      </c>
      <c r="F22" s="192">
        <f t="shared" si="1"/>
        <v>-5</v>
      </c>
      <c r="G22" s="56"/>
    </row>
    <row r="23" spans="1:7" s="252" customFormat="1" ht="20.100000000000001" customHeight="1">
      <c r="A23" s="191" t="s">
        <v>323</v>
      </c>
      <c r="B23" s="51"/>
      <c r="C23" s="192">
        <v>-4</v>
      </c>
      <c r="D23" s="192"/>
      <c r="E23" s="192"/>
      <c r="F23" s="192">
        <f t="shared" si="1"/>
        <v>0</v>
      </c>
      <c r="G23" s="56"/>
    </row>
    <row r="24" spans="1:7" s="252" customFormat="1" ht="20.100000000000001" customHeight="1">
      <c r="A24" s="191" t="s">
        <v>341</v>
      </c>
      <c r="B24" s="51"/>
      <c r="C24" s="192"/>
      <c r="D24" s="192"/>
      <c r="E24" s="192">
        <v>-2</v>
      </c>
      <c r="F24" s="192">
        <f t="shared" si="1"/>
        <v>-2</v>
      </c>
      <c r="G24" s="56"/>
    </row>
    <row r="25" spans="1:7" s="260" customFormat="1" ht="36" customHeight="1">
      <c r="A25" s="50" t="s">
        <v>192</v>
      </c>
      <c r="B25" s="58">
        <v>1049</v>
      </c>
      <c r="C25" s="197">
        <f>SUM(C26:C34)</f>
        <v>-372</v>
      </c>
      <c r="D25" s="197">
        <f t="shared" ref="D25:E25" si="3">SUM(D26:D34)</f>
        <v>-400</v>
      </c>
      <c r="E25" s="197">
        <f t="shared" si="3"/>
        <v>-481</v>
      </c>
      <c r="F25" s="197">
        <f t="shared" si="1"/>
        <v>-81</v>
      </c>
      <c r="G25" s="52">
        <f t="shared" si="2"/>
        <v>120.24999999999999</v>
      </c>
    </row>
    <row r="26" spans="1:7" s="260" customFormat="1" ht="20.100000000000001" customHeight="1">
      <c r="A26" s="193" t="s">
        <v>273</v>
      </c>
      <c r="B26" s="58"/>
      <c r="C26" s="192"/>
      <c r="D26" s="192">
        <v>-16</v>
      </c>
      <c r="E26" s="192"/>
      <c r="F26" s="192">
        <f t="shared" si="1"/>
        <v>16</v>
      </c>
      <c r="G26" s="56">
        <f t="shared" si="2"/>
        <v>0</v>
      </c>
    </row>
    <row r="27" spans="1:7" s="260" customFormat="1" ht="20.100000000000001" customHeight="1">
      <c r="A27" s="191" t="s">
        <v>274</v>
      </c>
      <c r="B27" s="58"/>
      <c r="C27" s="192">
        <v>-4</v>
      </c>
      <c r="D27" s="192">
        <v>-6</v>
      </c>
      <c r="E27" s="192">
        <v>-5</v>
      </c>
      <c r="F27" s="192">
        <f t="shared" si="1"/>
        <v>1</v>
      </c>
      <c r="G27" s="56">
        <f t="shared" si="2"/>
        <v>83.333333333333343</v>
      </c>
    </row>
    <row r="28" spans="1:7" s="260" customFormat="1" ht="20.100000000000001" customHeight="1">
      <c r="A28" s="191" t="s">
        <v>275</v>
      </c>
      <c r="B28" s="58"/>
      <c r="C28" s="192">
        <v>-5</v>
      </c>
      <c r="D28" s="192">
        <v>-6</v>
      </c>
      <c r="E28" s="192">
        <v>-5</v>
      </c>
      <c r="F28" s="192">
        <f t="shared" si="1"/>
        <v>1</v>
      </c>
      <c r="G28" s="56">
        <f t="shared" si="2"/>
        <v>83.333333333333343</v>
      </c>
    </row>
    <row r="29" spans="1:7" s="260" customFormat="1" ht="20.100000000000001" customHeight="1">
      <c r="A29" s="191" t="s">
        <v>313</v>
      </c>
      <c r="B29" s="58"/>
      <c r="C29" s="192">
        <v>-3</v>
      </c>
      <c r="D29" s="192">
        <v>-5</v>
      </c>
      <c r="E29" s="192">
        <v>-5</v>
      </c>
      <c r="F29" s="192">
        <f t="shared" si="1"/>
        <v>0</v>
      </c>
      <c r="G29" s="56">
        <f t="shared" si="2"/>
        <v>100</v>
      </c>
    </row>
    <row r="30" spans="1:7" s="260" customFormat="1" ht="20.100000000000001" customHeight="1">
      <c r="A30" s="191" t="s">
        <v>276</v>
      </c>
      <c r="B30" s="58"/>
      <c r="C30" s="192">
        <v>-29</v>
      </c>
      <c r="D30" s="192">
        <v>-40</v>
      </c>
      <c r="E30" s="192">
        <v>-34</v>
      </c>
      <c r="F30" s="192">
        <f t="shared" si="1"/>
        <v>6</v>
      </c>
      <c r="G30" s="56">
        <f t="shared" si="2"/>
        <v>85</v>
      </c>
    </row>
    <row r="31" spans="1:7" s="260" customFormat="1" ht="20.100000000000001" customHeight="1">
      <c r="A31" s="191" t="s">
        <v>277</v>
      </c>
      <c r="B31" s="58"/>
      <c r="C31" s="192">
        <v>-216</v>
      </c>
      <c r="D31" s="192">
        <v>-180</v>
      </c>
      <c r="E31" s="192">
        <v>-237</v>
      </c>
      <c r="F31" s="192">
        <f t="shared" si="1"/>
        <v>-57</v>
      </c>
      <c r="G31" s="56">
        <f t="shared" si="2"/>
        <v>131.66666666666666</v>
      </c>
    </row>
    <row r="32" spans="1:7" s="260" customFormat="1" ht="20.100000000000001" customHeight="1">
      <c r="A32" s="191" t="s">
        <v>309</v>
      </c>
      <c r="B32" s="58"/>
      <c r="C32" s="192">
        <v>-100</v>
      </c>
      <c r="D32" s="192">
        <v>-130</v>
      </c>
      <c r="E32" s="307">
        <v>-74</v>
      </c>
      <c r="F32" s="192">
        <f t="shared" si="1"/>
        <v>56</v>
      </c>
      <c r="G32" s="56">
        <f t="shared" si="2"/>
        <v>56.92307692307692</v>
      </c>
    </row>
    <row r="33" spans="1:7" s="260" customFormat="1" ht="20.100000000000001" customHeight="1">
      <c r="A33" s="191" t="s">
        <v>272</v>
      </c>
      <c r="B33" s="58"/>
      <c r="C33" s="192"/>
      <c r="D33" s="192"/>
      <c r="E33" s="192"/>
      <c r="F33" s="192">
        <f t="shared" si="1"/>
        <v>0</v>
      </c>
      <c r="G33" s="56"/>
    </row>
    <row r="34" spans="1:7" s="260" customFormat="1" ht="20.100000000000001" customHeight="1">
      <c r="A34" s="194" t="s">
        <v>310</v>
      </c>
      <c r="B34" s="58"/>
      <c r="C34" s="192">
        <v>-15</v>
      </c>
      <c r="D34" s="192">
        <v>-17</v>
      </c>
      <c r="E34" s="192">
        <v>-121</v>
      </c>
      <c r="F34" s="192">
        <f t="shared" ref="F34:F55" si="4">E34-D34</f>
        <v>-104</v>
      </c>
      <c r="G34" s="56">
        <f>(E34/D34)*100</f>
        <v>711.76470588235293</v>
      </c>
    </row>
    <row r="35" spans="1:7" s="260" customFormat="1" ht="15" hidden="1" customHeight="1">
      <c r="A35" s="60" t="s">
        <v>193</v>
      </c>
      <c r="B35" s="58">
        <v>1067</v>
      </c>
      <c r="C35" s="288"/>
      <c r="D35" s="288"/>
      <c r="E35" s="52"/>
      <c r="F35" s="197">
        <f t="shared" si="4"/>
        <v>0</v>
      </c>
      <c r="G35" s="52" t="e">
        <f>(E35/D35)*100</f>
        <v>#DIV/0!</v>
      </c>
    </row>
    <row r="36" spans="1:7" s="260" customFormat="1" ht="18" hidden="1" customHeight="1">
      <c r="A36" s="60"/>
      <c r="B36" s="58"/>
      <c r="C36" s="288"/>
      <c r="D36" s="288"/>
      <c r="E36" s="52"/>
      <c r="F36" s="197">
        <f t="shared" si="4"/>
        <v>0</v>
      </c>
      <c r="G36" s="52" t="e">
        <f>(E36/D36)*100</f>
        <v>#DIV/0!</v>
      </c>
    </row>
    <row r="37" spans="1:7" s="260" customFormat="1" ht="36.75" hidden="1" customHeight="1">
      <c r="A37" s="62" t="s">
        <v>125</v>
      </c>
      <c r="B37" s="58">
        <v>1073</v>
      </c>
      <c r="C37" s="197">
        <f>SUM(C38:C42)</f>
        <v>0</v>
      </c>
      <c r="D37" s="197">
        <f t="shared" ref="D37:E37" si="5">SUM(D38:D42)</f>
        <v>0</v>
      </c>
      <c r="E37" s="197">
        <f t="shared" si="5"/>
        <v>0</v>
      </c>
      <c r="F37" s="197">
        <f t="shared" si="4"/>
        <v>0</v>
      </c>
      <c r="G37" s="52"/>
    </row>
    <row r="38" spans="1:7" s="260" customFormat="1" ht="24" hidden="1" customHeight="1">
      <c r="A38" s="194" t="s">
        <v>314</v>
      </c>
      <c r="B38" s="58"/>
      <c r="C38" s="192"/>
      <c r="D38" s="52"/>
      <c r="E38" s="214"/>
      <c r="F38" s="192">
        <f t="shared" si="4"/>
        <v>0</v>
      </c>
      <c r="G38" s="56"/>
    </row>
    <row r="39" spans="1:7" s="260" customFormat="1" ht="24" hidden="1" customHeight="1">
      <c r="A39" s="195" t="s">
        <v>278</v>
      </c>
      <c r="B39" s="58"/>
      <c r="C39" s="192"/>
      <c r="D39" s="52"/>
      <c r="E39" s="214"/>
      <c r="F39" s="192">
        <f t="shared" si="4"/>
        <v>0</v>
      </c>
      <c r="G39" s="56"/>
    </row>
    <row r="40" spans="1:7" s="260" customFormat="1" ht="24" hidden="1" customHeight="1">
      <c r="A40" s="195" t="s">
        <v>279</v>
      </c>
      <c r="B40" s="58"/>
      <c r="C40" s="192"/>
      <c r="D40" s="56"/>
      <c r="E40" s="214"/>
      <c r="F40" s="192">
        <f t="shared" si="4"/>
        <v>0</v>
      </c>
      <c r="G40" s="56"/>
    </row>
    <row r="41" spans="1:7" s="260" customFormat="1" ht="24" hidden="1" customHeight="1">
      <c r="A41" s="195" t="s">
        <v>291</v>
      </c>
      <c r="B41" s="58"/>
      <c r="C41" s="192"/>
      <c r="D41" s="56"/>
      <c r="E41" s="214"/>
      <c r="F41" s="192">
        <f t="shared" si="4"/>
        <v>0</v>
      </c>
      <c r="G41" s="56"/>
    </row>
    <row r="42" spans="1:7" s="252" customFormat="1" ht="24" hidden="1" customHeight="1">
      <c r="A42" s="196" t="s">
        <v>315</v>
      </c>
      <c r="B42" s="259"/>
      <c r="C42" s="192"/>
      <c r="D42" s="290"/>
      <c r="E42" s="200"/>
      <c r="F42" s="192">
        <f t="shared" si="4"/>
        <v>0</v>
      </c>
      <c r="G42" s="56"/>
    </row>
    <row r="43" spans="1:7" s="260" customFormat="1" ht="35.25" customHeight="1">
      <c r="A43" s="50" t="s">
        <v>48</v>
      </c>
      <c r="B43" s="58">
        <v>1086</v>
      </c>
      <c r="C43" s="197">
        <f t="shared" ref="C43:D43" si="6">SUM(C44:C48)</f>
        <v>-204</v>
      </c>
      <c r="D43" s="197">
        <f t="shared" si="6"/>
        <v>-9</v>
      </c>
      <c r="E43" s="197">
        <f>SUM(E44:E48)</f>
        <v>-9</v>
      </c>
      <c r="F43" s="197">
        <f t="shared" si="4"/>
        <v>0</v>
      </c>
      <c r="G43" s="52">
        <f t="shared" ref="G43:G48" si="7">(E43/D43)*100</f>
        <v>100</v>
      </c>
    </row>
    <row r="44" spans="1:7" s="260" customFormat="1" ht="22.5" hidden="1" customHeight="1">
      <c r="A44" s="195" t="s">
        <v>316</v>
      </c>
      <c r="B44" s="58"/>
      <c r="C44" s="192"/>
      <c r="D44" s="52"/>
      <c r="E44" s="192"/>
      <c r="F44" s="192">
        <f t="shared" si="4"/>
        <v>0</v>
      </c>
      <c r="G44" s="52"/>
    </row>
    <row r="45" spans="1:7" s="260" customFormat="1" ht="22.5" hidden="1" customHeight="1">
      <c r="A45" s="195" t="s">
        <v>317</v>
      </c>
      <c r="B45" s="58"/>
      <c r="C45" s="192"/>
      <c r="D45" s="56"/>
      <c r="E45" s="307"/>
      <c r="F45" s="192">
        <f t="shared" si="4"/>
        <v>0</v>
      </c>
      <c r="G45" s="52"/>
    </row>
    <row r="46" spans="1:7" s="260" customFormat="1" ht="20.100000000000001" customHeight="1">
      <c r="A46" s="195" t="s">
        <v>320</v>
      </c>
      <c r="B46" s="58"/>
      <c r="C46" s="192">
        <v>-167</v>
      </c>
      <c r="D46" s="56"/>
      <c r="E46" s="307"/>
      <c r="F46" s="192">
        <f t="shared" si="4"/>
        <v>0</v>
      </c>
      <c r="G46" s="52"/>
    </row>
    <row r="47" spans="1:7" s="260" customFormat="1" ht="20.100000000000001" customHeight="1">
      <c r="A47" s="195" t="s">
        <v>321</v>
      </c>
      <c r="B47" s="58"/>
      <c r="C47" s="192">
        <v>-37</v>
      </c>
      <c r="D47" s="56"/>
      <c r="E47" s="307"/>
      <c r="F47" s="192">
        <f t="shared" si="4"/>
        <v>0</v>
      </c>
      <c r="G47" s="52"/>
    </row>
    <row r="48" spans="1:7" s="260" customFormat="1" ht="20.100000000000001" customHeight="1">
      <c r="A48" s="194" t="s">
        <v>340</v>
      </c>
      <c r="B48" s="58"/>
      <c r="C48" s="192"/>
      <c r="D48" s="192">
        <v>-9</v>
      </c>
      <c r="E48" s="307">
        <v>-9</v>
      </c>
      <c r="F48" s="192">
        <f t="shared" si="4"/>
        <v>0</v>
      </c>
      <c r="G48" s="56">
        <f t="shared" si="7"/>
        <v>100</v>
      </c>
    </row>
    <row r="49" spans="1:8" s="252" customFormat="1" ht="21" customHeight="1">
      <c r="A49" s="62" t="s">
        <v>127</v>
      </c>
      <c r="B49" s="58">
        <v>1152</v>
      </c>
      <c r="C49" s="261">
        <f>SUM(C50:C52)</f>
        <v>132</v>
      </c>
      <c r="D49" s="261">
        <f t="shared" ref="D49:E49" si="8">SUM(D50:D52)</f>
        <v>132</v>
      </c>
      <c r="E49" s="261">
        <f t="shared" si="8"/>
        <v>395</v>
      </c>
      <c r="F49" s="215">
        <f t="shared" si="4"/>
        <v>263</v>
      </c>
      <c r="G49" s="429">
        <f>(E49/D49)*100</f>
        <v>299.24242424242425</v>
      </c>
    </row>
    <row r="50" spans="1:8" s="252" customFormat="1" ht="20.100000000000001" customHeight="1">
      <c r="A50" s="194" t="s">
        <v>311</v>
      </c>
      <c r="B50" s="58"/>
      <c r="C50" s="192">
        <v>132</v>
      </c>
      <c r="D50" s="329">
        <v>132</v>
      </c>
      <c r="E50" s="216">
        <v>132</v>
      </c>
      <c r="F50" s="192">
        <f t="shared" si="4"/>
        <v>0</v>
      </c>
      <c r="G50" s="56">
        <f>(E50/D50)*100</f>
        <v>100</v>
      </c>
    </row>
    <row r="51" spans="1:8" s="252" customFormat="1" ht="20.100000000000001" customHeight="1">
      <c r="A51" s="194" t="s">
        <v>343</v>
      </c>
      <c r="B51" s="58"/>
      <c r="C51" s="192"/>
      <c r="D51" s="329"/>
      <c r="E51" s="216">
        <v>2</v>
      </c>
      <c r="F51" s="192">
        <f t="shared" si="4"/>
        <v>2</v>
      </c>
      <c r="G51" s="56"/>
    </row>
    <row r="52" spans="1:8" s="252" customFormat="1" ht="20.100000000000001" customHeight="1">
      <c r="A52" s="194" t="s">
        <v>420</v>
      </c>
      <c r="B52" s="58"/>
      <c r="C52" s="192"/>
      <c r="D52" s="329"/>
      <c r="E52" s="216">
        <v>261</v>
      </c>
      <c r="F52" s="192">
        <f t="shared" si="4"/>
        <v>261</v>
      </c>
      <c r="G52" s="56"/>
    </row>
    <row r="53" spans="1:8" s="252" customFormat="1" ht="36" customHeight="1">
      <c r="A53" s="262" t="s">
        <v>128</v>
      </c>
      <c r="B53" s="263">
        <v>1162</v>
      </c>
      <c r="C53" s="197">
        <f>SUM(C54:C55)</f>
        <v>-35</v>
      </c>
      <c r="D53" s="197">
        <f t="shared" ref="D53" si="9">SUM(D54:D57)</f>
        <v>-9</v>
      </c>
      <c r="E53" s="215">
        <f>SUM(E54:E55)</f>
        <v>-9</v>
      </c>
      <c r="F53" s="197">
        <f t="shared" si="4"/>
        <v>0</v>
      </c>
      <c r="G53" s="52">
        <f t="shared" ref="G53:G54" si="10">(E53/D53)*100</f>
        <v>100</v>
      </c>
    </row>
    <row r="54" spans="1:8" s="252" customFormat="1" ht="20.100000000000001" customHeight="1">
      <c r="A54" s="195" t="s">
        <v>280</v>
      </c>
      <c r="B54" s="58"/>
      <c r="C54" s="192">
        <v>-7</v>
      </c>
      <c r="D54" s="192">
        <v>-9</v>
      </c>
      <c r="E54" s="216">
        <v>-9</v>
      </c>
      <c r="F54" s="192">
        <f t="shared" si="4"/>
        <v>0</v>
      </c>
      <c r="G54" s="56">
        <f t="shared" si="10"/>
        <v>100</v>
      </c>
    </row>
    <row r="55" spans="1:8" s="252" customFormat="1" ht="20.100000000000001" customHeight="1">
      <c r="A55" s="195" t="s">
        <v>324</v>
      </c>
      <c r="B55" s="58"/>
      <c r="C55" s="192">
        <v>-28</v>
      </c>
      <c r="D55" s="291"/>
      <c r="E55" s="216"/>
      <c r="F55" s="192">
        <f t="shared" si="4"/>
        <v>0</v>
      </c>
      <c r="G55" s="264"/>
    </row>
    <row r="56" spans="1:8" s="252" customFormat="1" ht="23.25" customHeight="1">
      <c r="A56" s="233"/>
      <c r="B56" s="234"/>
      <c r="C56" s="235"/>
      <c r="D56" s="236"/>
      <c r="E56" s="237"/>
      <c r="F56" s="265"/>
      <c r="G56" s="265"/>
    </row>
    <row r="57" spans="1:8" s="244" customFormat="1" ht="15.75" customHeight="1">
      <c r="A57" s="240" t="s">
        <v>297</v>
      </c>
      <c r="B57" s="241"/>
      <c r="C57" s="442" t="s">
        <v>299</v>
      </c>
      <c r="D57" s="442"/>
      <c r="E57" s="242"/>
      <c r="F57" s="440" t="s">
        <v>409</v>
      </c>
      <c r="G57" s="440"/>
      <c r="H57" s="243"/>
    </row>
    <row r="58" spans="1:8" s="251" customFormat="1" ht="13.2">
      <c r="A58" s="248" t="s">
        <v>179</v>
      </c>
      <c r="B58" s="249"/>
      <c r="C58" s="443" t="s">
        <v>184</v>
      </c>
      <c r="D58" s="443"/>
      <c r="E58" s="249"/>
      <c r="F58" s="439" t="s">
        <v>115</v>
      </c>
      <c r="G58" s="439"/>
      <c r="H58" s="250"/>
    </row>
    <row r="59" spans="1:8">
      <c r="A59" s="28"/>
      <c r="B59" s="29"/>
      <c r="C59" s="29"/>
      <c r="D59" s="30"/>
      <c r="E59" s="31"/>
      <c r="F59" s="31"/>
      <c r="G59" s="31"/>
    </row>
    <row r="60" spans="1:8">
      <c r="A60" s="28"/>
      <c r="B60" s="29"/>
      <c r="C60" s="29"/>
      <c r="D60" s="30"/>
      <c r="E60" s="31"/>
      <c r="F60" s="31"/>
      <c r="G60" s="31"/>
    </row>
    <row r="61" spans="1:8">
      <c r="A61" s="28"/>
      <c r="B61" s="29"/>
      <c r="C61" s="29"/>
      <c r="D61" s="30"/>
      <c r="E61" s="31"/>
      <c r="F61" s="31"/>
      <c r="G61" s="31"/>
    </row>
    <row r="62" spans="1:8">
      <c r="A62" s="28"/>
      <c r="B62" s="29"/>
      <c r="C62" s="29"/>
      <c r="D62" s="30"/>
      <c r="E62" s="31"/>
      <c r="F62" s="31"/>
      <c r="G62" s="31"/>
    </row>
    <row r="63" spans="1:8">
      <c r="A63" s="28"/>
      <c r="B63" s="29"/>
      <c r="C63" s="29"/>
      <c r="D63" s="30"/>
      <c r="E63" s="31"/>
      <c r="F63" s="31"/>
      <c r="G63" s="31"/>
    </row>
    <row r="64" spans="1:8">
      <c r="A64" s="28"/>
      <c r="B64" s="29"/>
      <c r="C64" s="29"/>
      <c r="D64" s="30"/>
      <c r="E64" s="31"/>
      <c r="F64" s="31"/>
      <c r="G64" s="31"/>
    </row>
    <row r="65" spans="1:7">
      <c r="A65" s="28"/>
      <c r="B65" s="29"/>
      <c r="C65" s="29"/>
      <c r="D65" s="30"/>
      <c r="E65" s="31"/>
      <c r="F65" s="31"/>
      <c r="G65" s="31"/>
    </row>
    <row r="66" spans="1:7">
      <c r="A66" s="28"/>
      <c r="B66" s="29"/>
      <c r="C66" s="29"/>
      <c r="D66" s="30"/>
      <c r="E66" s="31"/>
      <c r="F66" s="31"/>
      <c r="G66" s="31"/>
    </row>
    <row r="67" spans="1:7">
      <c r="A67" s="28"/>
      <c r="B67" s="29"/>
      <c r="C67" s="29"/>
      <c r="D67" s="30"/>
      <c r="E67" s="31"/>
      <c r="F67" s="31"/>
      <c r="G67" s="31"/>
    </row>
    <row r="68" spans="1:7">
      <c r="A68" s="28"/>
      <c r="B68" s="29"/>
      <c r="C68" s="29"/>
      <c r="D68" s="30"/>
      <c r="E68" s="31"/>
      <c r="F68" s="31"/>
      <c r="G68" s="31"/>
    </row>
    <row r="69" spans="1:7">
      <c r="A69" s="28"/>
      <c r="B69" s="29"/>
      <c r="C69" s="29"/>
      <c r="D69" s="30"/>
      <c r="E69" s="31"/>
      <c r="F69" s="31"/>
      <c r="G69" s="31"/>
    </row>
    <row r="70" spans="1:7">
      <c r="A70" s="28"/>
      <c r="B70" s="29"/>
      <c r="C70" s="29"/>
      <c r="D70" s="30"/>
      <c r="E70" s="31"/>
      <c r="F70" s="31"/>
      <c r="G70" s="31"/>
    </row>
    <row r="71" spans="1:7">
      <c r="A71" s="28"/>
      <c r="B71" s="29"/>
      <c r="C71" s="29"/>
      <c r="D71" s="30"/>
      <c r="E71" s="31"/>
      <c r="F71" s="31"/>
      <c r="G71" s="31"/>
    </row>
    <row r="72" spans="1:7">
      <c r="A72" s="28"/>
      <c r="B72" s="29"/>
      <c r="C72" s="29"/>
      <c r="D72" s="30"/>
      <c r="E72" s="31"/>
      <c r="F72" s="31"/>
      <c r="G72" s="31"/>
    </row>
    <row r="73" spans="1:7">
      <c r="A73" s="28"/>
      <c r="B73" s="29"/>
      <c r="C73" s="29"/>
      <c r="D73" s="30"/>
      <c r="E73" s="31"/>
      <c r="F73" s="31"/>
      <c r="G73" s="31"/>
    </row>
    <row r="74" spans="1:7">
      <c r="A74" s="28"/>
      <c r="B74" s="29"/>
      <c r="C74" s="29"/>
      <c r="D74" s="30"/>
      <c r="E74" s="31"/>
      <c r="F74" s="31"/>
      <c r="G74" s="31"/>
    </row>
    <row r="75" spans="1:7">
      <c r="A75" s="28"/>
      <c r="B75" s="29"/>
      <c r="C75" s="29"/>
      <c r="D75" s="30"/>
      <c r="E75" s="31"/>
      <c r="F75" s="31"/>
      <c r="G75" s="31"/>
    </row>
    <row r="76" spans="1:7">
      <c r="A76" s="28"/>
      <c r="B76" s="29"/>
      <c r="C76" s="29"/>
      <c r="D76" s="30"/>
      <c r="E76" s="31"/>
      <c r="F76" s="31"/>
      <c r="G76" s="31"/>
    </row>
    <row r="77" spans="1:7">
      <c r="A77" s="28"/>
      <c r="B77" s="29"/>
      <c r="C77" s="29"/>
      <c r="D77" s="30"/>
      <c r="E77" s="31"/>
      <c r="F77" s="31"/>
      <c r="G77" s="31"/>
    </row>
    <row r="78" spans="1:7">
      <c r="A78" s="28"/>
      <c r="B78" s="29"/>
      <c r="C78" s="29"/>
      <c r="D78" s="30"/>
      <c r="E78" s="31"/>
      <c r="F78" s="31"/>
      <c r="G78" s="31"/>
    </row>
    <row r="79" spans="1:7">
      <c r="A79" s="28"/>
      <c r="B79" s="29"/>
      <c r="C79" s="29"/>
      <c r="D79" s="30"/>
      <c r="E79" s="31"/>
      <c r="F79" s="31"/>
      <c r="G79" s="31"/>
    </row>
    <row r="80" spans="1:7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D89" s="32"/>
      <c r="E89" s="33"/>
      <c r="F89" s="33"/>
      <c r="G89" s="33"/>
    </row>
    <row r="90" spans="1:7">
      <c r="A90" s="5"/>
      <c r="D90" s="32"/>
      <c r="E90" s="33"/>
      <c r="F90" s="33"/>
      <c r="G90" s="33"/>
    </row>
    <row r="91" spans="1:7">
      <c r="A91" s="5"/>
      <c r="D91" s="32"/>
      <c r="E91" s="33"/>
      <c r="F91" s="33"/>
      <c r="G91" s="33"/>
    </row>
    <row r="92" spans="1:7">
      <c r="A92" s="5"/>
      <c r="D92" s="32"/>
      <c r="E92" s="33"/>
      <c r="F92" s="33"/>
      <c r="G92" s="33"/>
    </row>
    <row r="93" spans="1:7">
      <c r="A93" s="5"/>
      <c r="D93" s="32"/>
      <c r="E93" s="33"/>
      <c r="F93" s="33"/>
      <c r="G93" s="33"/>
    </row>
    <row r="94" spans="1:7">
      <c r="A94" s="5"/>
      <c r="D94" s="32"/>
      <c r="E94" s="33"/>
      <c r="F94" s="33"/>
      <c r="G94" s="33"/>
    </row>
    <row r="95" spans="1:7">
      <c r="A95" s="5"/>
      <c r="D95" s="32"/>
      <c r="E95" s="33"/>
      <c r="F95" s="33"/>
      <c r="G95" s="33"/>
    </row>
    <row r="96" spans="1:7">
      <c r="A96" s="5"/>
      <c r="D96" s="32"/>
      <c r="E96" s="33"/>
      <c r="F96" s="33"/>
      <c r="G96" s="33"/>
    </row>
    <row r="97" spans="1:7">
      <c r="A97" s="5"/>
      <c r="D97" s="32"/>
      <c r="E97" s="33"/>
      <c r="F97" s="33"/>
      <c r="G97" s="33"/>
    </row>
    <row r="98" spans="1:7">
      <c r="A98" s="5"/>
      <c r="D98" s="32"/>
      <c r="E98" s="33"/>
      <c r="F98" s="33"/>
      <c r="G98" s="33"/>
    </row>
    <row r="99" spans="1:7">
      <c r="A99" s="5"/>
      <c r="D99" s="32"/>
      <c r="E99" s="33"/>
      <c r="F99" s="33"/>
      <c r="G99" s="33"/>
    </row>
    <row r="100" spans="1:7">
      <c r="A100" s="5"/>
      <c r="D100" s="32"/>
      <c r="E100" s="33"/>
      <c r="F100" s="33"/>
      <c r="G100" s="33"/>
    </row>
    <row r="101" spans="1:7">
      <c r="A101" s="5"/>
      <c r="D101" s="32"/>
      <c r="E101" s="33"/>
      <c r="F101" s="33"/>
      <c r="G101" s="33"/>
    </row>
    <row r="102" spans="1:7">
      <c r="A102" s="5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</sheetData>
  <sheetProtection algorithmName="SHA-512" hashValue="QRbO98mVZC9mDP7exhPBVKaDI0xMSu65JUlJQSkhcdZ3BWrjbtJcFDICThsKaiRSUEVMcWMg0zzdcjLjXwFPDg==" saltValue="n6HQMjUcI6BOo7EqBikvKw==" spinCount="100000" sheet="1" objects="1" scenarios="1" selectLockedCells="1" selectUnlockedCells="1"/>
  <mergeCells count="5">
    <mergeCell ref="F58:G58"/>
    <mergeCell ref="F57:G57"/>
    <mergeCell ref="A2:G2"/>
    <mergeCell ref="C57:D57"/>
    <mergeCell ref="C58:D58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26" activePane="bottomRight" state="frozen"/>
      <selection pane="topRight" activeCell="C1" sqref="C1"/>
      <selection pane="bottomLeft" activeCell="A5" sqref="A5"/>
      <selection pane="bottomRight" activeCell="E34" sqref="E34"/>
    </sheetView>
  </sheetViews>
  <sheetFormatPr defaultColWidth="9.109375" defaultRowHeight="18"/>
  <cols>
    <col min="1" max="1" width="82.88671875" style="96" customWidth="1"/>
    <col min="2" max="2" width="15.33203125" style="97" customWidth="1"/>
    <col min="3" max="6" width="18.6640625" style="97" customWidth="1"/>
    <col min="7" max="7" width="17.44140625" style="97" customWidth="1"/>
    <col min="8" max="8" width="15" style="97" customWidth="1"/>
    <col min="9" max="9" width="10" style="96" customWidth="1"/>
    <col min="10" max="10" width="9.5546875" style="96" customWidth="1"/>
    <col min="11" max="16384" width="9.109375" style="96"/>
  </cols>
  <sheetData>
    <row r="1" spans="1:8">
      <c r="H1" s="98" t="s">
        <v>170</v>
      </c>
    </row>
    <row r="2" spans="1:8" ht="22.8">
      <c r="A2" s="444" t="s">
        <v>74</v>
      </c>
      <c r="B2" s="444"/>
      <c r="C2" s="444"/>
      <c r="D2" s="444"/>
      <c r="E2" s="444"/>
      <c r="F2" s="444"/>
      <c r="G2" s="444"/>
      <c r="H2" s="444"/>
    </row>
    <row r="3" spans="1:8">
      <c r="A3" s="450" t="s">
        <v>234</v>
      </c>
      <c r="B3" s="450"/>
      <c r="C3" s="450"/>
      <c r="D3" s="450"/>
      <c r="E3" s="450"/>
      <c r="F3" s="450"/>
      <c r="G3" s="450"/>
      <c r="H3" s="450"/>
    </row>
    <row r="4" spans="1:8" ht="52.5" customHeight="1">
      <c r="A4" s="451" t="s">
        <v>102</v>
      </c>
      <c r="B4" s="452" t="s">
        <v>7</v>
      </c>
      <c r="C4" s="453" t="s">
        <v>163</v>
      </c>
      <c r="D4" s="453"/>
      <c r="E4" s="451" t="s">
        <v>410</v>
      </c>
      <c r="F4" s="451"/>
      <c r="G4" s="451"/>
      <c r="H4" s="451"/>
    </row>
    <row r="5" spans="1:8" ht="58.5" customHeight="1">
      <c r="A5" s="451"/>
      <c r="B5" s="452"/>
      <c r="C5" s="318" t="s">
        <v>414</v>
      </c>
      <c r="D5" s="318" t="s">
        <v>415</v>
      </c>
      <c r="E5" s="99" t="s">
        <v>96</v>
      </c>
      <c r="F5" s="99" t="s">
        <v>92</v>
      </c>
      <c r="G5" s="100" t="s">
        <v>99</v>
      </c>
      <c r="H5" s="100" t="s">
        <v>100</v>
      </c>
    </row>
    <row r="6" spans="1:8" ht="24.75" customHeight="1">
      <c r="A6" s="101">
        <v>1</v>
      </c>
      <c r="B6" s="102">
        <v>2</v>
      </c>
      <c r="C6" s="101">
        <v>3</v>
      </c>
      <c r="D6" s="102">
        <v>4</v>
      </c>
      <c r="E6" s="101">
        <v>5</v>
      </c>
      <c r="F6" s="102">
        <v>6</v>
      </c>
      <c r="G6" s="101">
        <v>7</v>
      </c>
      <c r="H6" s="102">
        <v>8</v>
      </c>
    </row>
    <row r="7" spans="1:8" ht="33" customHeight="1">
      <c r="A7" s="447" t="s">
        <v>73</v>
      </c>
      <c r="B7" s="447"/>
      <c r="C7" s="447"/>
      <c r="D7" s="447"/>
      <c r="E7" s="447"/>
      <c r="F7" s="447"/>
      <c r="G7" s="447"/>
      <c r="H7" s="447"/>
    </row>
    <row r="8" spans="1:8" ht="42.75" customHeight="1">
      <c r="A8" s="103" t="s">
        <v>36</v>
      </c>
      <c r="B8" s="104">
        <v>2000</v>
      </c>
      <c r="C8" s="105">
        <v>-16225</v>
      </c>
      <c r="D8" s="105">
        <f>F8</f>
        <v>-9031</v>
      </c>
      <c r="E8" s="105">
        <v>-10039</v>
      </c>
      <c r="F8" s="105">
        <v>-9031</v>
      </c>
      <c r="G8" s="105" t="s">
        <v>16</v>
      </c>
      <c r="H8" s="106" t="s">
        <v>16</v>
      </c>
    </row>
    <row r="9" spans="1:8" ht="36">
      <c r="A9" s="107" t="s">
        <v>129</v>
      </c>
      <c r="B9" s="108">
        <v>2010</v>
      </c>
      <c r="C9" s="109">
        <f>SUM(C10:C10)</f>
        <v>-115</v>
      </c>
      <c r="D9" s="109">
        <f>SUM(D10:D10)</f>
        <v>-405</v>
      </c>
      <c r="E9" s="109">
        <f>SUM(E10:E10)</f>
        <v>-118</v>
      </c>
      <c r="F9" s="109">
        <f>SUM(F10:F10)</f>
        <v>-405</v>
      </c>
      <c r="G9" s="109">
        <f t="shared" ref="G9:G10" si="0">F9-E9</f>
        <v>-287</v>
      </c>
      <c r="H9" s="110">
        <f t="shared" ref="H9:H10" si="1">(F9/E9)*100</f>
        <v>343.22033898305085</v>
      </c>
    </row>
    <row r="10" spans="1:8" ht="39.75" customHeight="1">
      <c r="A10" s="111" t="s">
        <v>227</v>
      </c>
      <c r="B10" s="108">
        <v>2011</v>
      </c>
      <c r="C10" s="109">
        <v>-115</v>
      </c>
      <c r="D10" s="109">
        <f>F10</f>
        <v>-405</v>
      </c>
      <c r="E10" s="109">
        <v>-118</v>
      </c>
      <c r="F10" s="109">
        <v>-405</v>
      </c>
      <c r="G10" s="109">
        <f t="shared" si="0"/>
        <v>-287</v>
      </c>
      <c r="H10" s="110">
        <f t="shared" si="1"/>
        <v>343.22033898305085</v>
      </c>
    </row>
    <row r="11" spans="1:8" ht="31.5" customHeight="1">
      <c r="A11" s="111" t="s">
        <v>79</v>
      </c>
      <c r="B11" s="108">
        <v>2020</v>
      </c>
      <c r="C11" s="109"/>
      <c r="D11" s="109"/>
      <c r="E11" s="109"/>
      <c r="F11" s="109"/>
      <c r="G11" s="109"/>
      <c r="H11" s="110"/>
    </row>
    <row r="12" spans="1:8" ht="31.5" customHeight="1">
      <c r="A12" s="111" t="s">
        <v>42</v>
      </c>
      <c r="B12" s="108">
        <v>2030</v>
      </c>
      <c r="C12" s="109" t="s">
        <v>119</v>
      </c>
      <c r="D12" s="109" t="s">
        <v>119</v>
      </c>
      <c r="E12" s="109" t="s">
        <v>119</v>
      </c>
      <c r="F12" s="109" t="s">
        <v>119</v>
      </c>
      <c r="G12" s="109"/>
      <c r="H12" s="110"/>
    </row>
    <row r="13" spans="1:8" ht="31.5" customHeight="1">
      <c r="A13" s="111" t="s">
        <v>70</v>
      </c>
      <c r="B13" s="108">
        <v>2031</v>
      </c>
      <c r="C13" s="109" t="s">
        <v>119</v>
      </c>
      <c r="D13" s="109" t="s">
        <v>119</v>
      </c>
      <c r="E13" s="109" t="s">
        <v>119</v>
      </c>
      <c r="F13" s="109" t="s">
        <v>119</v>
      </c>
      <c r="G13" s="109"/>
      <c r="H13" s="110"/>
    </row>
    <row r="14" spans="1:8" ht="31.5" customHeight="1">
      <c r="A14" s="111" t="s">
        <v>13</v>
      </c>
      <c r="B14" s="108">
        <v>2040</v>
      </c>
      <c r="C14" s="109" t="s">
        <v>119</v>
      </c>
      <c r="D14" s="109" t="s">
        <v>119</v>
      </c>
      <c r="E14" s="109" t="s">
        <v>119</v>
      </c>
      <c r="F14" s="109" t="s">
        <v>119</v>
      </c>
      <c r="G14" s="109"/>
      <c r="H14" s="110"/>
    </row>
    <row r="15" spans="1:8" ht="31.5" customHeight="1">
      <c r="A15" s="111" t="s">
        <v>63</v>
      </c>
      <c r="B15" s="108">
        <v>2050</v>
      </c>
      <c r="C15" s="109" t="s">
        <v>119</v>
      </c>
      <c r="D15" s="109" t="s">
        <v>119</v>
      </c>
      <c r="E15" s="109" t="s">
        <v>119</v>
      </c>
      <c r="F15" s="109" t="s">
        <v>119</v>
      </c>
      <c r="G15" s="109"/>
      <c r="H15" s="110"/>
    </row>
    <row r="16" spans="1:8" ht="31.5" customHeight="1">
      <c r="A16" s="111" t="s">
        <v>64</v>
      </c>
      <c r="B16" s="108">
        <v>2060</v>
      </c>
      <c r="C16" s="109" t="s">
        <v>119</v>
      </c>
      <c r="D16" s="109" t="s">
        <v>119</v>
      </c>
      <c r="E16" s="109" t="s">
        <v>119</v>
      </c>
      <c r="F16" s="109" t="s">
        <v>119</v>
      </c>
      <c r="G16" s="109"/>
      <c r="H16" s="110"/>
    </row>
    <row r="17" spans="1:8" ht="45.75" customHeight="1">
      <c r="A17" s="103" t="s">
        <v>37</v>
      </c>
      <c r="B17" s="104">
        <v>2070</v>
      </c>
      <c r="C17" s="105">
        <f>SUM(C8,C9,C11,C12,C14,C15,C16)+'I. Фін результат'!C79</f>
        <v>-15188</v>
      </c>
      <c r="D17" s="105">
        <f>SUM(D8,D9,D11,D12,D14,D15,D16)+'I. Фін результат'!D79</f>
        <v>-5389</v>
      </c>
      <c r="E17" s="105">
        <f>SUM(E8,E9,E11,E12,E14,E15,E16)+'I. Фін результат'!E79</f>
        <v>-8980</v>
      </c>
      <c r="F17" s="105">
        <f>SUM(F8,F9,F11,F12,F14,F15,F16)+'I. Фін результат'!F79</f>
        <v>-5389</v>
      </c>
      <c r="G17" s="105" t="s">
        <v>16</v>
      </c>
      <c r="H17" s="106" t="s">
        <v>16</v>
      </c>
    </row>
    <row r="18" spans="1:8" ht="30.75" customHeight="1">
      <c r="A18" s="447" t="s">
        <v>174</v>
      </c>
      <c r="B18" s="447"/>
      <c r="C18" s="447"/>
      <c r="D18" s="447"/>
      <c r="E18" s="447"/>
      <c r="F18" s="447"/>
      <c r="G18" s="447"/>
      <c r="H18" s="447"/>
    </row>
    <row r="19" spans="1:8" ht="44.25" customHeight="1">
      <c r="A19" s="103" t="s">
        <v>175</v>
      </c>
      <c r="B19" s="104">
        <v>2110</v>
      </c>
      <c r="C19" s="105">
        <f>SUM(C20:C26)</f>
        <v>3190</v>
      </c>
      <c r="D19" s="105">
        <f>SUM(D20:D26)</f>
        <v>5246</v>
      </c>
      <c r="E19" s="105">
        <f>SUM(E20:E26)</f>
        <v>3750</v>
      </c>
      <c r="F19" s="105">
        <f>SUM(F20:F26)</f>
        <v>5246</v>
      </c>
      <c r="G19" s="105">
        <f>F19-E19</f>
        <v>1496</v>
      </c>
      <c r="H19" s="106">
        <f>(F19/E19)*100</f>
        <v>139.89333333333335</v>
      </c>
    </row>
    <row r="20" spans="1:8" ht="33" customHeight="1">
      <c r="A20" s="111" t="s">
        <v>143</v>
      </c>
      <c r="B20" s="108">
        <v>2111</v>
      </c>
      <c r="C20" s="109">
        <v>3056</v>
      </c>
      <c r="D20" s="109">
        <f>F20</f>
        <v>5105</v>
      </c>
      <c r="E20" s="109">
        <v>3600</v>
      </c>
      <c r="F20" s="109">
        <v>5105</v>
      </c>
      <c r="G20" s="109">
        <f t="shared" ref="G20:G43" si="2">F20-E20</f>
        <v>1505</v>
      </c>
      <c r="H20" s="110">
        <f t="shared" ref="H20:H43" si="3">(F20/E20)*100</f>
        <v>141.80555555555557</v>
      </c>
    </row>
    <row r="21" spans="1:8" ht="45.75" customHeight="1">
      <c r="A21" s="111" t="s">
        <v>144</v>
      </c>
      <c r="B21" s="108">
        <v>2112</v>
      </c>
      <c r="C21" s="109" t="s">
        <v>119</v>
      </c>
      <c r="D21" s="109" t="s">
        <v>119</v>
      </c>
      <c r="E21" s="109" t="s">
        <v>119</v>
      </c>
      <c r="F21" s="109" t="s">
        <v>119</v>
      </c>
      <c r="G21" s="109"/>
      <c r="H21" s="110"/>
    </row>
    <row r="22" spans="1:8" ht="25.5" customHeight="1">
      <c r="A22" s="111" t="s">
        <v>51</v>
      </c>
      <c r="B22" s="108">
        <v>2113</v>
      </c>
      <c r="C22" s="109"/>
      <c r="D22" s="109"/>
      <c r="E22" s="109"/>
      <c r="F22" s="109"/>
      <c r="G22" s="109"/>
      <c r="H22" s="110"/>
    </row>
    <row r="23" spans="1:8" ht="25.5" customHeight="1">
      <c r="A23" s="111" t="s">
        <v>56</v>
      </c>
      <c r="B23" s="108">
        <v>2114</v>
      </c>
      <c r="C23" s="109"/>
      <c r="D23" s="109"/>
      <c r="E23" s="109"/>
      <c r="F23" s="109"/>
      <c r="G23" s="109"/>
      <c r="H23" s="110"/>
    </row>
    <row r="24" spans="1:8" ht="25.5" customHeight="1">
      <c r="A24" s="111" t="s">
        <v>152</v>
      </c>
      <c r="B24" s="108">
        <v>2115</v>
      </c>
      <c r="C24" s="109"/>
      <c r="D24" s="109"/>
      <c r="E24" s="109"/>
      <c r="F24" s="109"/>
      <c r="G24" s="109"/>
      <c r="H24" s="110"/>
    </row>
    <row r="25" spans="1:8" ht="25.5" customHeight="1">
      <c r="A25" s="111" t="s">
        <v>182</v>
      </c>
      <c r="B25" s="108">
        <v>2116</v>
      </c>
      <c r="C25" s="109">
        <v>134</v>
      </c>
      <c r="D25" s="109">
        <f>F25</f>
        <v>141</v>
      </c>
      <c r="E25" s="109">
        <v>150</v>
      </c>
      <c r="F25" s="109">
        <v>141</v>
      </c>
      <c r="G25" s="109">
        <f t="shared" si="2"/>
        <v>-9</v>
      </c>
      <c r="H25" s="110">
        <f t="shared" si="3"/>
        <v>94</v>
      </c>
    </row>
    <row r="26" spans="1:8" ht="29.25" customHeight="1">
      <c r="A26" s="111" t="s">
        <v>145</v>
      </c>
      <c r="B26" s="108">
        <v>2117</v>
      </c>
      <c r="C26" s="109"/>
      <c r="D26" s="109"/>
      <c r="E26" s="109"/>
      <c r="F26" s="109"/>
      <c r="G26" s="109"/>
      <c r="H26" s="110"/>
    </row>
    <row r="27" spans="1:8" ht="44.25" customHeight="1">
      <c r="A27" s="103" t="s">
        <v>185</v>
      </c>
      <c r="B27" s="112">
        <v>2120</v>
      </c>
      <c r="C27" s="105">
        <f>SUM(C28:C35)</f>
        <v>1767</v>
      </c>
      <c r="D27" s="105">
        <f t="shared" ref="D27" si="4">SUM(D28:D35)</f>
        <v>2145</v>
      </c>
      <c r="E27" s="105">
        <f t="shared" ref="E27:F27" si="5">SUM(E28:E35)</f>
        <v>2221</v>
      </c>
      <c r="F27" s="105">
        <f t="shared" si="5"/>
        <v>2145</v>
      </c>
      <c r="G27" s="105">
        <f t="shared" si="2"/>
        <v>-76</v>
      </c>
      <c r="H27" s="106">
        <f t="shared" si="3"/>
        <v>96.57811796488069</v>
      </c>
    </row>
    <row r="28" spans="1:8" ht="27" customHeight="1">
      <c r="A28" s="107" t="s">
        <v>130</v>
      </c>
      <c r="B28" s="113">
        <v>2121</v>
      </c>
      <c r="C28" s="109"/>
      <c r="D28" s="109"/>
      <c r="E28" s="109">
        <v>258</v>
      </c>
      <c r="F28" s="109"/>
      <c r="G28" s="109">
        <f t="shared" ref="G28" si="6">F28-E28</f>
        <v>-258</v>
      </c>
      <c r="H28" s="110">
        <f t="shared" ref="H28" si="7">(F28/E28)*100</f>
        <v>0</v>
      </c>
    </row>
    <row r="29" spans="1:8" ht="25.5" customHeight="1">
      <c r="A29" s="111" t="s">
        <v>50</v>
      </c>
      <c r="B29" s="108">
        <v>2122</v>
      </c>
      <c r="C29" s="109">
        <v>1611</v>
      </c>
      <c r="D29" s="109">
        <f>F29</f>
        <v>1692</v>
      </c>
      <c r="E29" s="109">
        <v>1804</v>
      </c>
      <c r="F29" s="109">
        <v>1692</v>
      </c>
      <c r="G29" s="109">
        <f t="shared" si="2"/>
        <v>-112</v>
      </c>
      <c r="H29" s="110">
        <f t="shared" si="3"/>
        <v>93.791574279379148</v>
      </c>
    </row>
    <row r="30" spans="1:8" ht="25.5" customHeight="1">
      <c r="A30" s="111" t="s">
        <v>51</v>
      </c>
      <c r="B30" s="108">
        <v>2123</v>
      </c>
      <c r="C30" s="109"/>
      <c r="D30" s="109"/>
      <c r="E30" s="109"/>
      <c r="F30" s="109"/>
      <c r="G30" s="109"/>
      <c r="H30" s="110"/>
    </row>
    <row r="31" spans="1:8" ht="25.5" customHeight="1">
      <c r="A31" s="111" t="s">
        <v>146</v>
      </c>
      <c r="B31" s="108">
        <v>2124</v>
      </c>
      <c r="C31" s="109">
        <v>41</v>
      </c>
      <c r="D31" s="109">
        <f>F31</f>
        <v>48</v>
      </c>
      <c r="E31" s="109">
        <v>41</v>
      </c>
      <c r="F31" s="109">
        <f>-'Розшифровка фінрезультати'!E8</f>
        <v>48</v>
      </c>
      <c r="G31" s="109">
        <f t="shared" si="2"/>
        <v>7</v>
      </c>
      <c r="H31" s="110">
        <f t="shared" si="3"/>
        <v>117.07317073170731</v>
      </c>
    </row>
    <row r="32" spans="1:8" ht="25.5" customHeight="1">
      <c r="A32" s="111" t="s">
        <v>147</v>
      </c>
      <c r="B32" s="108">
        <v>2125</v>
      </c>
      <c r="C32" s="109"/>
      <c r="D32" s="109"/>
      <c r="E32" s="109"/>
      <c r="F32" s="109"/>
      <c r="G32" s="109"/>
      <c r="H32" s="110"/>
    </row>
    <row r="33" spans="1:8" ht="59.25" customHeight="1">
      <c r="A33" s="111" t="s">
        <v>228</v>
      </c>
      <c r="B33" s="108">
        <v>2126</v>
      </c>
      <c r="C33" s="109">
        <v>115</v>
      </c>
      <c r="D33" s="109">
        <f>F33</f>
        <v>405</v>
      </c>
      <c r="E33" s="109">
        <v>118</v>
      </c>
      <c r="F33" s="109">
        <f>-F10</f>
        <v>405</v>
      </c>
      <c r="G33" s="109">
        <f t="shared" ref="G33" si="8">F33-E33</f>
        <v>287</v>
      </c>
      <c r="H33" s="110">
        <f t="shared" ref="H33" si="9">(F33/E33)*100</f>
        <v>343.22033898305085</v>
      </c>
    </row>
    <row r="34" spans="1:8" ht="25.5" customHeight="1">
      <c r="A34" s="111" t="s">
        <v>152</v>
      </c>
      <c r="B34" s="108">
        <v>2127</v>
      </c>
      <c r="C34" s="109"/>
      <c r="D34" s="109"/>
      <c r="E34" s="109"/>
      <c r="F34" s="109"/>
      <c r="G34" s="109"/>
      <c r="H34" s="110"/>
    </row>
    <row r="35" spans="1:8" ht="25.5" customHeight="1">
      <c r="A35" s="111" t="s">
        <v>145</v>
      </c>
      <c r="B35" s="108">
        <v>2128</v>
      </c>
      <c r="C35" s="109"/>
      <c r="D35" s="109"/>
      <c r="E35" s="109"/>
      <c r="F35" s="109"/>
      <c r="G35" s="109"/>
      <c r="H35" s="110"/>
    </row>
    <row r="36" spans="1:8" ht="39.75" customHeight="1">
      <c r="A36" s="103" t="s">
        <v>203</v>
      </c>
      <c r="B36" s="112">
        <v>2130</v>
      </c>
      <c r="C36" s="105">
        <f>SUM(C37:C39)</f>
        <v>3200</v>
      </c>
      <c r="D36" s="105">
        <f>SUM(D37:D39)</f>
        <v>3242</v>
      </c>
      <c r="E36" s="105">
        <f>SUM(E37:E39)</f>
        <v>3533</v>
      </c>
      <c r="F36" s="105">
        <f>SUM(F37:F39)</f>
        <v>3242</v>
      </c>
      <c r="G36" s="105">
        <f t="shared" si="2"/>
        <v>-291</v>
      </c>
      <c r="H36" s="106">
        <f t="shared" si="3"/>
        <v>91.763373903198413</v>
      </c>
    </row>
    <row r="37" spans="1:8" ht="25.5" customHeight="1">
      <c r="A37" s="111" t="s">
        <v>148</v>
      </c>
      <c r="B37" s="108">
        <v>2131</v>
      </c>
      <c r="C37" s="109"/>
      <c r="D37" s="109"/>
      <c r="E37" s="109"/>
      <c r="F37" s="109"/>
      <c r="G37" s="109"/>
      <c r="H37" s="110"/>
    </row>
    <row r="38" spans="1:8" ht="25.5" customHeight="1">
      <c r="A38" s="111" t="s">
        <v>149</v>
      </c>
      <c r="B38" s="108">
        <v>2132</v>
      </c>
      <c r="C38" s="109">
        <v>1884</v>
      </c>
      <c r="D38" s="109">
        <f>F38</f>
        <v>1938</v>
      </c>
      <c r="E38" s="109">
        <v>2205</v>
      </c>
      <c r="F38" s="109">
        <v>1938</v>
      </c>
      <c r="G38" s="109">
        <f t="shared" si="2"/>
        <v>-267</v>
      </c>
      <c r="H38" s="110">
        <f t="shared" si="3"/>
        <v>87.89115646258503</v>
      </c>
    </row>
    <row r="39" spans="1:8" ht="25.5" customHeight="1">
      <c r="A39" s="111" t="s">
        <v>267</v>
      </c>
      <c r="B39" s="108">
        <v>2133</v>
      </c>
      <c r="C39" s="109">
        <v>1316</v>
      </c>
      <c r="D39" s="109">
        <f>F39</f>
        <v>1304</v>
      </c>
      <c r="E39" s="109">
        <v>1328</v>
      </c>
      <c r="F39" s="109">
        <f>-'Розшифровка фінрезультати'!E7</f>
        <v>1304</v>
      </c>
      <c r="G39" s="109">
        <f t="shared" si="2"/>
        <v>-24</v>
      </c>
      <c r="H39" s="110">
        <f t="shared" si="3"/>
        <v>98.192771084337352</v>
      </c>
    </row>
    <row r="40" spans="1:8" ht="34.5" customHeight="1">
      <c r="A40" s="103" t="s">
        <v>150</v>
      </c>
      <c r="B40" s="112">
        <v>2140</v>
      </c>
      <c r="C40" s="105">
        <f>SUM(C41:C42)</f>
        <v>0</v>
      </c>
      <c r="D40" s="105">
        <f>SUM(D41:D42)</f>
        <v>0</v>
      </c>
      <c r="E40" s="105">
        <v>0</v>
      </c>
      <c r="F40" s="105">
        <f>SUM(F41:F42)</f>
        <v>0</v>
      </c>
      <c r="G40" s="109"/>
      <c r="H40" s="110"/>
    </row>
    <row r="41" spans="1:8" ht="48" customHeight="1">
      <c r="A41" s="107" t="s">
        <v>71</v>
      </c>
      <c r="B41" s="113">
        <v>2141</v>
      </c>
      <c r="C41" s="109"/>
      <c r="D41" s="109"/>
      <c r="E41" s="109"/>
      <c r="F41" s="109" t="s">
        <v>288</v>
      </c>
      <c r="G41" s="109"/>
      <c r="H41" s="110"/>
    </row>
    <row r="42" spans="1:8" ht="32.25" customHeight="1">
      <c r="A42" s="111" t="s">
        <v>232</v>
      </c>
      <c r="B42" s="108">
        <v>2142</v>
      </c>
      <c r="C42" s="109"/>
      <c r="D42" s="109"/>
      <c r="E42" s="109"/>
      <c r="F42" s="109"/>
      <c r="G42" s="109"/>
      <c r="H42" s="110"/>
    </row>
    <row r="43" spans="1:8" ht="34.5" customHeight="1">
      <c r="A43" s="103" t="s">
        <v>167</v>
      </c>
      <c r="B43" s="112">
        <v>2200</v>
      </c>
      <c r="C43" s="105">
        <f>SUM(C19,C27,C36,C40)</f>
        <v>8157</v>
      </c>
      <c r="D43" s="105">
        <f>SUM(D19,D27,D36,D40)</f>
        <v>10633</v>
      </c>
      <c r="E43" s="105">
        <f>SUM(E19,E27,E36,E40)</f>
        <v>9504</v>
      </c>
      <c r="F43" s="105">
        <f>SUM(F19,F27,F36,F40)</f>
        <v>10633</v>
      </c>
      <c r="G43" s="105">
        <f t="shared" si="2"/>
        <v>1129</v>
      </c>
      <c r="H43" s="106">
        <f t="shared" si="3"/>
        <v>111.87920875420876</v>
      </c>
    </row>
    <row r="44" spans="1:8" s="116" customFormat="1">
      <c r="A44" s="114"/>
      <c r="B44" s="115"/>
      <c r="C44" s="115"/>
      <c r="D44" s="115"/>
      <c r="E44" s="115"/>
      <c r="F44" s="115"/>
      <c r="G44" s="115"/>
      <c r="H44" s="115"/>
    </row>
    <row r="45" spans="1:8" s="116" customFormat="1">
      <c r="A45" s="114"/>
      <c r="B45" s="115"/>
      <c r="C45" s="115"/>
      <c r="D45" s="115"/>
      <c r="E45" s="115"/>
      <c r="F45" s="115"/>
      <c r="G45" s="115"/>
      <c r="H45" s="115"/>
    </row>
    <row r="46" spans="1:8" s="116" customFormat="1">
      <c r="A46" s="114"/>
      <c r="B46" s="115"/>
      <c r="C46" s="115"/>
      <c r="D46" s="115"/>
      <c r="E46" s="115"/>
      <c r="F46" s="115"/>
      <c r="G46" s="115"/>
      <c r="H46" s="115"/>
    </row>
    <row r="47" spans="1:8" s="269" customFormat="1" ht="27.75" customHeight="1">
      <c r="A47" s="266" t="s">
        <v>297</v>
      </c>
      <c r="B47" s="267"/>
      <c r="C47" s="448" t="s">
        <v>90</v>
      </c>
      <c r="D47" s="448"/>
      <c r="E47" s="268"/>
      <c r="F47" s="449" t="s">
        <v>409</v>
      </c>
      <c r="G47" s="449"/>
      <c r="H47" s="449"/>
    </row>
    <row r="48" spans="1:8" s="232" customFormat="1" ht="15.6">
      <c r="A48" s="230" t="s">
        <v>179</v>
      </c>
      <c r="B48" s="231"/>
      <c r="C48" s="445" t="s">
        <v>184</v>
      </c>
      <c r="D48" s="445"/>
      <c r="E48" s="231"/>
      <c r="F48" s="446" t="s">
        <v>183</v>
      </c>
      <c r="G48" s="446"/>
      <c r="H48" s="446"/>
    </row>
    <row r="49" spans="1:10" s="97" customFormat="1">
      <c r="A49" s="119"/>
      <c r="B49" s="115"/>
      <c r="C49" s="115"/>
      <c r="D49" s="115"/>
      <c r="E49" s="115"/>
      <c r="F49" s="115"/>
      <c r="G49" s="115"/>
      <c r="H49" s="115"/>
      <c r="I49" s="96"/>
      <c r="J49" s="96"/>
    </row>
    <row r="50" spans="1:10" s="97" customFormat="1">
      <c r="A50" s="119"/>
      <c r="B50" s="115"/>
      <c r="C50" s="115"/>
      <c r="D50" s="115"/>
      <c r="E50" s="115"/>
      <c r="F50" s="115"/>
      <c r="G50" s="115"/>
      <c r="H50" s="115"/>
      <c r="I50" s="96"/>
      <c r="J50" s="96"/>
    </row>
    <row r="51" spans="1:10" s="97" customFormat="1">
      <c r="A51" s="119"/>
      <c r="B51" s="115"/>
      <c r="C51" s="115"/>
      <c r="D51" s="115"/>
      <c r="E51" s="115"/>
      <c r="F51" s="115"/>
      <c r="G51" s="115"/>
      <c r="H51" s="115"/>
      <c r="I51" s="96"/>
      <c r="J51" s="96"/>
    </row>
    <row r="52" spans="1:10" s="97" customFormat="1">
      <c r="A52" s="119"/>
      <c r="B52" s="115"/>
      <c r="C52" s="115"/>
      <c r="D52" s="115"/>
      <c r="E52" s="115"/>
      <c r="F52" s="115"/>
      <c r="G52" s="115"/>
      <c r="H52" s="115"/>
      <c r="I52" s="96"/>
      <c r="J52" s="96"/>
    </row>
    <row r="53" spans="1:10" s="97" customFormat="1">
      <c r="A53" s="119"/>
      <c r="B53" s="115"/>
      <c r="C53" s="115"/>
      <c r="D53" s="115"/>
      <c r="E53" s="115"/>
      <c r="F53" s="115"/>
      <c r="G53" s="115"/>
      <c r="H53" s="115"/>
      <c r="I53" s="96"/>
      <c r="J53" s="96"/>
    </row>
    <row r="54" spans="1:10" s="97" customFormat="1">
      <c r="A54" s="119"/>
      <c r="B54" s="115"/>
      <c r="C54" s="115"/>
      <c r="D54" s="115"/>
      <c r="E54" s="115"/>
      <c r="F54" s="115"/>
      <c r="G54" s="115"/>
      <c r="H54" s="115"/>
      <c r="I54" s="96"/>
      <c r="J54" s="96"/>
    </row>
    <row r="55" spans="1:10" s="97" customFormat="1">
      <c r="A55" s="119"/>
      <c r="B55" s="115"/>
      <c r="C55" s="115"/>
      <c r="D55" s="115"/>
      <c r="E55" s="115"/>
      <c r="F55" s="115"/>
      <c r="G55" s="115"/>
      <c r="H55" s="115"/>
      <c r="I55" s="96"/>
      <c r="J55" s="96"/>
    </row>
    <row r="56" spans="1:10" s="97" customFormat="1">
      <c r="A56" s="119"/>
      <c r="B56" s="115"/>
      <c r="C56" s="115"/>
      <c r="D56" s="115"/>
      <c r="E56" s="115"/>
      <c r="F56" s="115"/>
      <c r="G56" s="115"/>
      <c r="H56" s="115"/>
      <c r="I56" s="96"/>
      <c r="J56" s="96"/>
    </row>
    <row r="57" spans="1:10" s="97" customFormat="1">
      <c r="A57" s="119"/>
      <c r="B57" s="115"/>
      <c r="C57" s="115"/>
      <c r="D57" s="115"/>
      <c r="E57" s="115"/>
      <c r="F57" s="115"/>
      <c r="G57" s="115"/>
      <c r="H57" s="115"/>
      <c r="I57" s="96"/>
      <c r="J57" s="96"/>
    </row>
    <row r="58" spans="1:10" s="97" customFormat="1">
      <c r="A58" s="119"/>
      <c r="B58" s="115"/>
      <c r="C58" s="115"/>
      <c r="D58" s="115"/>
      <c r="E58" s="115"/>
      <c r="F58" s="115"/>
      <c r="G58" s="115"/>
      <c r="H58" s="115"/>
      <c r="I58" s="96"/>
      <c r="J58" s="96"/>
    </row>
    <row r="59" spans="1:10" s="97" customFormat="1">
      <c r="A59" s="119"/>
      <c r="B59" s="115"/>
      <c r="C59" s="115"/>
      <c r="D59" s="115"/>
      <c r="E59" s="115"/>
      <c r="F59" s="115"/>
      <c r="G59" s="115"/>
      <c r="H59" s="115"/>
      <c r="I59" s="96"/>
      <c r="J59" s="96"/>
    </row>
    <row r="60" spans="1:10" s="97" customFormat="1">
      <c r="A60" s="119"/>
      <c r="B60" s="115"/>
      <c r="C60" s="115"/>
      <c r="D60" s="115"/>
      <c r="E60" s="115"/>
      <c r="F60" s="115"/>
      <c r="G60" s="115"/>
      <c r="H60" s="115"/>
      <c r="I60" s="96"/>
      <c r="J60" s="96"/>
    </row>
    <row r="61" spans="1:10" s="97" customFormat="1">
      <c r="A61" s="119"/>
      <c r="B61" s="115"/>
      <c r="C61" s="115"/>
      <c r="D61" s="115"/>
      <c r="E61" s="115"/>
      <c r="F61" s="115"/>
      <c r="G61" s="115"/>
      <c r="H61" s="115"/>
      <c r="I61" s="96"/>
      <c r="J61" s="96"/>
    </row>
    <row r="62" spans="1:10" s="97" customFormat="1">
      <c r="A62" s="119"/>
      <c r="B62" s="115"/>
      <c r="C62" s="115"/>
      <c r="D62" s="115"/>
      <c r="E62" s="115"/>
      <c r="F62" s="115"/>
      <c r="G62" s="115"/>
      <c r="H62" s="115"/>
      <c r="I62" s="96"/>
      <c r="J62" s="96"/>
    </row>
    <row r="63" spans="1:10" s="97" customFormat="1">
      <c r="A63" s="119"/>
      <c r="B63" s="115"/>
      <c r="C63" s="115"/>
      <c r="D63" s="115"/>
      <c r="E63" s="115"/>
      <c r="F63" s="115"/>
      <c r="G63" s="115"/>
      <c r="H63" s="115"/>
      <c r="I63" s="96"/>
      <c r="J63" s="96"/>
    </row>
    <row r="64" spans="1:10" s="97" customFormat="1">
      <c r="A64" s="119"/>
      <c r="B64" s="115"/>
      <c r="C64" s="115"/>
      <c r="D64" s="115"/>
      <c r="E64" s="115"/>
      <c r="F64" s="115"/>
      <c r="G64" s="115"/>
      <c r="H64" s="115"/>
      <c r="I64" s="96"/>
      <c r="J64" s="96"/>
    </row>
    <row r="65" spans="1:10" s="97" customFormat="1">
      <c r="A65" s="119"/>
      <c r="B65" s="115"/>
      <c r="C65" s="115"/>
      <c r="D65" s="115"/>
      <c r="E65" s="115"/>
      <c r="F65" s="115"/>
      <c r="G65" s="115"/>
      <c r="H65" s="115"/>
      <c r="I65" s="96"/>
      <c r="J65" s="96"/>
    </row>
    <row r="66" spans="1:10" s="97" customFormat="1">
      <c r="A66" s="119"/>
      <c r="B66" s="115"/>
      <c r="C66" s="115"/>
      <c r="D66" s="115"/>
      <c r="E66" s="115"/>
      <c r="F66" s="115"/>
      <c r="G66" s="115"/>
      <c r="H66" s="115"/>
      <c r="I66" s="96"/>
      <c r="J66" s="96"/>
    </row>
    <row r="67" spans="1:10" s="97" customFormat="1">
      <c r="A67" s="119"/>
      <c r="B67" s="115"/>
      <c r="C67" s="115"/>
      <c r="D67" s="115"/>
      <c r="E67" s="115"/>
      <c r="F67" s="115"/>
      <c r="G67" s="115"/>
      <c r="H67" s="115"/>
      <c r="I67" s="96"/>
      <c r="J67" s="96"/>
    </row>
    <row r="68" spans="1:10" s="97" customFormat="1">
      <c r="A68" s="119"/>
      <c r="B68" s="115"/>
      <c r="C68" s="115"/>
      <c r="D68" s="115"/>
      <c r="E68" s="115"/>
      <c r="F68" s="115"/>
      <c r="G68" s="115"/>
      <c r="H68" s="115"/>
      <c r="I68" s="96"/>
      <c r="J68" s="96"/>
    </row>
    <row r="69" spans="1:10" s="97" customFormat="1">
      <c r="A69" s="119"/>
      <c r="B69" s="115"/>
      <c r="C69" s="115"/>
      <c r="D69" s="115"/>
      <c r="E69" s="115"/>
      <c r="F69" s="115"/>
      <c r="G69" s="115"/>
      <c r="H69" s="115"/>
      <c r="I69" s="96"/>
      <c r="J69" s="96"/>
    </row>
    <row r="70" spans="1:10" s="97" customFormat="1">
      <c r="A70" s="119"/>
      <c r="B70" s="115"/>
      <c r="C70" s="115"/>
      <c r="D70" s="115"/>
      <c r="E70" s="115"/>
      <c r="F70" s="115"/>
      <c r="G70" s="115"/>
      <c r="H70" s="115"/>
      <c r="I70" s="96"/>
      <c r="J70" s="96"/>
    </row>
    <row r="71" spans="1:10" s="97" customFormat="1">
      <c r="A71" s="119"/>
      <c r="B71" s="115"/>
      <c r="C71" s="115"/>
      <c r="D71" s="115"/>
      <c r="E71" s="115"/>
      <c r="F71" s="115"/>
      <c r="G71" s="115"/>
      <c r="H71" s="115"/>
      <c r="I71" s="96"/>
      <c r="J71" s="96"/>
    </row>
    <row r="72" spans="1:10" s="97" customFormat="1">
      <c r="A72" s="119"/>
      <c r="B72" s="115"/>
      <c r="C72" s="115"/>
      <c r="D72" s="115"/>
      <c r="E72" s="115"/>
      <c r="F72" s="115"/>
      <c r="G72" s="115"/>
      <c r="H72" s="115"/>
      <c r="I72" s="96"/>
      <c r="J72" s="96"/>
    </row>
    <row r="73" spans="1:10" s="97" customFormat="1">
      <c r="A73" s="119"/>
      <c r="B73" s="115"/>
      <c r="C73" s="115"/>
      <c r="D73" s="115"/>
      <c r="E73" s="115"/>
      <c r="F73" s="115"/>
      <c r="G73" s="115"/>
      <c r="H73" s="115"/>
      <c r="I73" s="96"/>
      <c r="J73" s="96"/>
    </row>
    <row r="74" spans="1:10" s="97" customFormat="1">
      <c r="A74" s="119"/>
      <c r="B74" s="115"/>
      <c r="C74" s="115"/>
      <c r="D74" s="115"/>
      <c r="E74" s="115"/>
      <c r="F74" s="115"/>
      <c r="G74" s="115"/>
      <c r="H74" s="115"/>
      <c r="I74" s="96"/>
      <c r="J74" s="96"/>
    </row>
    <row r="75" spans="1:10" s="97" customFormat="1">
      <c r="A75" s="119"/>
      <c r="B75" s="115"/>
      <c r="C75" s="115"/>
      <c r="D75" s="115"/>
      <c r="E75" s="115"/>
      <c r="F75" s="115"/>
      <c r="G75" s="115"/>
      <c r="H75" s="115"/>
      <c r="I75" s="96"/>
      <c r="J75" s="96"/>
    </row>
    <row r="76" spans="1:10" s="97" customFormat="1">
      <c r="A76" s="119"/>
      <c r="B76" s="115"/>
      <c r="C76" s="115"/>
      <c r="D76" s="115"/>
      <c r="E76" s="115"/>
      <c r="F76" s="115"/>
      <c r="G76" s="115"/>
      <c r="H76" s="115"/>
      <c r="I76" s="96"/>
      <c r="J76" s="96"/>
    </row>
    <row r="77" spans="1:10" s="97" customFormat="1">
      <c r="A77" s="119"/>
      <c r="B77" s="115"/>
      <c r="C77" s="115"/>
      <c r="D77" s="115"/>
      <c r="E77" s="115"/>
      <c r="F77" s="115"/>
      <c r="G77" s="115"/>
      <c r="H77" s="115"/>
      <c r="I77" s="96"/>
      <c r="J77" s="96"/>
    </row>
    <row r="78" spans="1:10" s="97" customFormat="1">
      <c r="A78" s="119"/>
      <c r="B78" s="115"/>
      <c r="C78" s="115"/>
      <c r="D78" s="115"/>
      <c r="E78" s="115"/>
      <c r="F78" s="115"/>
      <c r="G78" s="115"/>
      <c r="H78" s="115"/>
      <c r="I78" s="96"/>
      <c r="J78" s="96"/>
    </row>
    <row r="79" spans="1:10" s="97" customFormat="1">
      <c r="A79" s="119"/>
      <c r="B79" s="115"/>
      <c r="C79" s="115"/>
      <c r="D79" s="115"/>
      <c r="E79" s="115"/>
      <c r="F79" s="115"/>
      <c r="G79" s="115"/>
      <c r="H79" s="115"/>
      <c r="I79" s="96"/>
      <c r="J79" s="96"/>
    </row>
    <row r="80" spans="1:10" s="97" customFormat="1">
      <c r="A80" s="119"/>
      <c r="B80" s="115"/>
      <c r="C80" s="115"/>
      <c r="D80" s="115"/>
      <c r="E80" s="115"/>
      <c r="F80" s="115"/>
      <c r="G80" s="115"/>
      <c r="H80" s="115"/>
      <c r="I80" s="96"/>
      <c r="J80" s="96"/>
    </row>
    <row r="81" spans="1:10" s="97" customFormat="1">
      <c r="A81" s="119"/>
      <c r="B81" s="115"/>
      <c r="C81" s="115"/>
      <c r="D81" s="115"/>
      <c r="E81" s="115"/>
      <c r="F81" s="115"/>
      <c r="G81" s="115"/>
      <c r="H81" s="115"/>
      <c r="I81" s="96"/>
      <c r="J81" s="96"/>
    </row>
    <row r="82" spans="1:10" s="97" customFormat="1">
      <c r="A82" s="119"/>
      <c r="B82" s="115"/>
      <c r="C82" s="115"/>
      <c r="D82" s="115"/>
      <c r="E82" s="115"/>
      <c r="F82" s="115"/>
      <c r="G82" s="115"/>
      <c r="H82" s="115"/>
      <c r="I82" s="96"/>
      <c r="J82" s="96"/>
    </row>
    <row r="83" spans="1:10" s="97" customFormat="1">
      <c r="A83" s="119"/>
      <c r="B83" s="115"/>
      <c r="C83" s="115"/>
      <c r="D83" s="115"/>
      <c r="E83" s="115"/>
      <c r="F83" s="115"/>
      <c r="G83" s="115"/>
      <c r="H83" s="115"/>
      <c r="I83" s="96"/>
      <c r="J83" s="96"/>
    </row>
    <row r="84" spans="1:10" s="97" customFormat="1">
      <c r="A84" s="119"/>
      <c r="B84" s="115"/>
      <c r="C84" s="115"/>
      <c r="D84" s="115"/>
      <c r="E84" s="115"/>
      <c r="F84" s="115"/>
      <c r="G84" s="115"/>
      <c r="H84" s="115"/>
      <c r="I84" s="96"/>
      <c r="J84" s="96"/>
    </row>
    <row r="85" spans="1:10" s="97" customFormat="1">
      <c r="A85" s="119"/>
      <c r="B85" s="115"/>
      <c r="C85" s="115"/>
      <c r="D85" s="115"/>
      <c r="E85" s="115"/>
      <c r="F85" s="115"/>
      <c r="G85" s="115"/>
      <c r="H85" s="115"/>
      <c r="I85" s="96"/>
      <c r="J85" s="96"/>
    </row>
    <row r="86" spans="1:10" s="97" customFormat="1">
      <c r="A86" s="119"/>
      <c r="B86" s="115"/>
      <c r="C86" s="115"/>
      <c r="D86" s="115"/>
      <c r="E86" s="115"/>
      <c r="F86" s="115"/>
      <c r="G86" s="115"/>
      <c r="H86" s="115"/>
      <c r="I86" s="96"/>
      <c r="J86" s="96"/>
    </row>
    <row r="87" spans="1:10" s="97" customFormat="1">
      <c r="A87" s="119"/>
      <c r="B87" s="115"/>
      <c r="C87" s="115"/>
      <c r="D87" s="115"/>
      <c r="E87" s="115"/>
      <c r="F87" s="115"/>
      <c r="G87" s="115"/>
      <c r="H87" s="115"/>
      <c r="I87" s="96"/>
      <c r="J87" s="96"/>
    </row>
    <row r="88" spans="1:10" s="97" customFormat="1">
      <c r="A88" s="119"/>
      <c r="B88" s="115"/>
      <c r="C88" s="115"/>
      <c r="D88" s="115"/>
      <c r="E88" s="115"/>
      <c r="F88" s="115"/>
      <c r="G88" s="115"/>
      <c r="H88" s="115"/>
      <c r="I88" s="96"/>
      <c r="J88" s="96"/>
    </row>
    <row r="89" spans="1:10" s="97" customFormat="1">
      <c r="A89" s="119"/>
      <c r="B89" s="115"/>
      <c r="C89" s="115"/>
      <c r="D89" s="115"/>
      <c r="E89" s="115"/>
      <c r="F89" s="115"/>
      <c r="G89" s="115"/>
      <c r="H89" s="115"/>
      <c r="I89" s="96"/>
      <c r="J89" s="96"/>
    </row>
    <row r="90" spans="1:10" s="97" customFormat="1">
      <c r="A90" s="119"/>
      <c r="B90" s="115"/>
      <c r="C90" s="115"/>
      <c r="D90" s="115"/>
      <c r="E90" s="115"/>
      <c r="F90" s="115"/>
      <c r="G90" s="115"/>
      <c r="H90" s="115"/>
      <c r="I90" s="96"/>
      <c r="J90" s="96"/>
    </row>
    <row r="91" spans="1:10" s="97" customFormat="1">
      <c r="A91" s="119"/>
      <c r="B91" s="115"/>
      <c r="C91" s="115"/>
      <c r="D91" s="115"/>
      <c r="E91" s="115"/>
      <c r="F91" s="115"/>
      <c r="G91" s="115"/>
      <c r="H91" s="115"/>
      <c r="I91" s="96"/>
      <c r="J91" s="96"/>
    </row>
    <row r="92" spans="1:10" s="97" customFormat="1">
      <c r="A92" s="119"/>
      <c r="B92" s="115"/>
      <c r="C92" s="115"/>
      <c r="D92" s="115"/>
      <c r="E92" s="115"/>
      <c r="F92" s="115"/>
      <c r="G92" s="115"/>
      <c r="H92" s="115"/>
      <c r="I92" s="96"/>
      <c r="J92" s="96"/>
    </row>
    <row r="93" spans="1:10" s="97" customFormat="1">
      <c r="A93" s="119"/>
      <c r="B93" s="115"/>
      <c r="C93" s="115"/>
      <c r="D93" s="115"/>
      <c r="E93" s="115"/>
      <c r="F93" s="115"/>
      <c r="G93" s="115"/>
      <c r="H93" s="115"/>
      <c r="I93" s="96"/>
      <c r="J93" s="96"/>
    </row>
    <row r="94" spans="1:10" s="97" customFormat="1">
      <c r="A94" s="119"/>
      <c r="B94" s="115"/>
      <c r="C94" s="115"/>
      <c r="D94" s="115"/>
      <c r="E94" s="115"/>
      <c r="F94" s="115"/>
      <c r="G94" s="115"/>
      <c r="H94" s="115"/>
      <c r="I94" s="96"/>
      <c r="J94" s="96"/>
    </row>
    <row r="95" spans="1:10" s="97" customFormat="1">
      <c r="A95" s="119"/>
      <c r="B95" s="115"/>
      <c r="C95" s="115"/>
      <c r="D95" s="115"/>
      <c r="E95" s="115"/>
      <c r="F95" s="115"/>
      <c r="G95" s="115"/>
      <c r="H95" s="115"/>
      <c r="I95" s="96"/>
      <c r="J95" s="96"/>
    </row>
    <row r="96" spans="1:10" s="97" customFormat="1">
      <c r="A96" s="119"/>
      <c r="B96" s="115"/>
      <c r="C96" s="115"/>
      <c r="D96" s="115"/>
      <c r="E96" s="115"/>
      <c r="F96" s="115"/>
      <c r="G96" s="115"/>
      <c r="H96" s="115"/>
      <c r="I96" s="96"/>
      <c r="J96" s="96"/>
    </row>
    <row r="97" spans="1:10" s="97" customFormat="1">
      <c r="A97" s="119"/>
      <c r="B97" s="115"/>
      <c r="C97" s="115"/>
      <c r="D97" s="115"/>
      <c r="E97" s="115"/>
      <c r="F97" s="115"/>
      <c r="G97" s="115"/>
      <c r="H97" s="115"/>
      <c r="I97" s="96"/>
      <c r="J97" s="96"/>
    </row>
    <row r="98" spans="1:10" s="97" customFormat="1">
      <c r="A98" s="119"/>
      <c r="B98" s="115"/>
      <c r="C98" s="115"/>
      <c r="D98" s="115"/>
      <c r="E98" s="115"/>
      <c r="F98" s="115"/>
      <c r="G98" s="115"/>
      <c r="H98" s="115"/>
      <c r="I98" s="96"/>
      <c r="J98" s="96"/>
    </row>
    <row r="99" spans="1:10" s="97" customFormat="1">
      <c r="A99" s="119"/>
      <c r="B99" s="115"/>
      <c r="C99" s="115"/>
      <c r="D99" s="115"/>
      <c r="E99" s="115"/>
      <c r="F99" s="115"/>
      <c r="G99" s="115"/>
      <c r="H99" s="115"/>
      <c r="I99" s="96"/>
      <c r="J99" s="96"/>
    </row>
    <row r="100" spans="1:10" s="97" customFormat="1">
      <c r="A100" s="119"/>
      <c r="B100" s="115"/>
      <c r="C100" s="115"/>
      <c r="D100" s="115"/>
      <c r="E100" s="115"/>
      <c r="F100" s="115"/>
      <c r="G100" s="115"/>
      <c r="H100" s="115"/>
      <c r="I100" s="96"/>
      <c r="J100" s="96"/>
    </row>
    <row r="101" spans="1:10" s="97" customFormat="1">
      <c r="A101" s="119"/>
      <c r="B101" s="115"/>
      <c r="C101" s="115"/>
      <c r="D101" s="115"/>
      <c r="E101" s="115"/>
      <c r="F101" s="115"/>
      <c r="G101" s="115"/>
      <c r="H101" s="115"/>
      <c r="I101" s="96"/>
      <c r="J101" s="96"/>
    </row>
    <row r="102" spans="1:10" s="97" customFormat="1">
      <c r="A102" s="119"/>
      <c r="B102" s="115"/>
      <c r="C102" s="115"/>
      <c r="D102" s="115"/>
      <c r="E102" s="115"/>
      <c r="F102" s="115"/>
      <c r="G102" s="115"/>
      <c r="H102" s="115"/>
      <c r="I102" s="96"/>
      <c r="J102" s="96"/>
    </row>
    <row r="103" spans="1:10" s="97" customFormat="1">
      <c r="A103" s="119"/>
      <c r="B103" s="115"/>
      <c r="C103" s="115"/>
      <c r="D103" s="115"/>
      <c r="E103" s="115"/>
      <c r="F103" s="115"/>
      <c r="G103" s="115"/>
      <c r="H103" s="115"/>
      <c r="I103" s="96"/>
      <c r="J103" s="96"/>
    </row>
    <row r="104" spans="1:10" s="97" customFormat="1">
      <c r="A104" s="119"/>
      <c r="B104" s="115"/>
      <c r="C104" s="115"/>
      <c r="D104" s="115"/>
      <c r="E104" s="115"/>
      <c r="F104" s="115"/>
      <c r="G104" s="115"/>
      <c r="H104" s="115"/>
      <c r="I104" s="96"/>
      <c r="J104" s="96"/>
    </row>
    <row r="105" spans="1:10" s="97" customFormat="1">
      <c r="A105" s="119"/>
      <c r="B105" s="115"/>
      <c r="C105" s="115"/>
      <c r="D105" s="115"/>
      <c r="E105" s="115"/>
      <c r="F105" s="115"/>
      <c r="G105" s="115"/>
      <c r="H105" s="115"/>
      <c r="I105" s="96"/>
      <c r="J105" s="96"/>
    </row>
    <row r="106" spans="1:10" s="97" customFormat="1">
      <c r="A106" s="119"/>
      <c r="B106" s="115"/>
      <c r="C106" s="115"/>
      <c r="D106" s="115"/>
      <c r="E106" s="115"/>
      <c r="F106" s="115"/>
      <c r="G106" s="115"/>
      <c r="H106" s="115"/>
      <c r="I106" s="96"/>
      <c r="J106" s="96"/>
    </row>
    <row r="107" spans="1:10" s="97" customFormat="1">
      <c r="A107" s="119"/>
      <c r="B107" s="115"/>
      <c r="C107" s="115"/>
      <c r="D107" s="115"/>
      <c r="E107" s="115"/>
      <c r="F107" s="115"/>
      <c r="G107" s="115"/>
      <c r="H107" s="115"/>
      <c r="I107" s="96"/>
      <c r="J107" s="96"/>
    </row>
    <row r="108" spans="1:10" s="97" customFormat="1">
      <c r="A108" s="119"/>
      <c r="B108" s="115"/>
      <c r="C108" s="115"/>
      <c r="D108" s="115"/>
      <c r="E108" s="115"/>
      <c r="F108" s="115"/>
      <c r="G108" s="115"/>
      <c r="H108" s="115"/>
      <c r="I108" s="96"/>
      <c r="J108" s="96"/>
    </row>
    <row r="109" spans="1:10" s="97" customFormat="1">
      <c r="A109" s="119"/>
      <c r="B109" s="115"/>
      <c r="C109" s="115"/>
      <c r="D109" s="115"/>
      <c r="E109" s="115"/>
      <c r="F109" s="115"/>
      <c r="G109" s="115"/>
      <c r="H109" s="115"/>
      <c r="I109" s="96"/>
      <c r="J109" s="96"/>
    </row>
    <row r="110" spans="1:10" s="97" customFormat="1">
      <c r="A110" s="119"/>
      <c r="B110" s="115"/>
      <c r="C110" s="115"/>
      <c r="D110" s="115"/>
      <c r="E110" s="115"/>
      <c r="F110" s="115"/>
      <c r="G110" s="115"/>
      <c r="H110" s="115"/>
      <c r="I110" s="96"/>
      <c r="J110" s="96"/>
    </row>
    <row r="111" spans="1:10" s="97" customFormat="1">
      <c r="A111" s="119"/>
      <c r="B111" s="115"/>
      <c r="C111" s="115"/>
      <c r="D111" s="115"/>
      <c r="E111" s="115"/>
      <c r="F111" s="115"/>
      <c r="G111" s="115"/>
      <c r="H111" s="115"/>
      <c r="I111" s="96"/>
      <c r="J111" s="96"/>
    </row>
    <row r="112" spans="1:10" s="97" customFormat="1">
      <c r="A112" s="119"/>
      <c r="B112" s="115"/>
      <c r="C112" s="115"/>
      <c r="D112" s="115"/>
      <c r="E112" s="115"/>
      <c r="F112" s="115"/>
      <c r="G112" s="115"/>
      <c r="H112" s="115"/>
      <c r="I112" s="96"/>
      <c r="J112" s="96"/>
    </row>
    <row r="113" spans="1:10" s="97" customFormat="1">
      <c r="A113" s="119"/>
      <c r="B113" s="115"/>
      <c r="C113" s="115"/>
      <c r="D113" s="115"/>
      <c r="E113" s="115"/>
      <c r="F113" s="115"/>
      <c r="G113" s="115"/>
      <c r="H113" s="115"/>
      <c r="I113" s="96"/>
      <c r="J113" s="96"/>
    </row>
    <row r="114" spans="1:10" s="97" customFormat="1">
      <c r="A114" s="120"/>
      <c r="I114" s="96"/>
      <c r="J114" s="96"/>
    </row>
    <row r="115" spans="1:10" s="97" customFormat="1">
      <c r="A115" s="120"/>
      <c r="I115" s="96"/>
      <c r="J115" s="96"/>
    </row>
    <row r="116" spans="1:10" s="97" customFormat="1">
      <c r="A116" s="120"/>
      <c r="I116" s="96"/>
      <c r="J116" s="96"/>
    </row>
    <row r="117" spans="1:10" s="97" customFormat="1">
      <c r="A117" s="120"/>
      <c r="I117" s="96"/>
      <c r="J117" s="96"/>
    </row>
    <row r="118" spans="1:10" s="97" customFormat="1">
      <c r="A118" s="120"/>
      <c r="I118" s="96"/>
      <c r="J118" s="96"/>
    </row>
    <row r="119" spans="1:10" s="97" customFormat="1">
      <c r="A119" s="120"/>
      <c r="I119" s="96"/>
      <c r="J119" s="96"/>
    </row>
    <row r="120" spans="1:10" s="97" customFormat="1">
      <c r="A120" s="120"/>
      <c r="I120" s="96"/>
      <c r="J120" s="96"/>
    </row>
    <row r="121" spans="1:10" s="97" customFormat="1">
      <c r="A121" s="120"/>
      <c r="I121" s="96"/>
      <c r="J121" s="96"/>
    </row>
    <row r="122" spans="1:10" s="97" customFormat="1">
      <c r="A122" s="120"/>
      <c r="I122" s="96"/>
      <c r="J122" s="96"/>
    </row>
    <row r="123" spans="1:10" s="97" customFormat="1">
      <c r="A123" s="120"/>
      <c r="I123" s="96"/>
      <c r="J123" s="96"/>
    </row>
    <row r="124" spans="1:10" s="97" customFormat="1">
      <c r="A124" s="120"/>
      <c r="I124" s="96"/>
      <c r="J124" s="96"/>
    </row>
    <row r="125" spans="1:10" s="97" customFormat="1">
      <c r="A125" s="120"/>
      <c r="I125" s="96"/>
      <c r="J125" s="96"/>
    </row>
    <row r="126" spans="1:10" s="97" customFormat="1">
      <c r="A126" s="120"/>
      <c r="I126" s="96"/>
      <c r="J126" s="96"/>
    </row>
    <row r="127" spans="1:10" s="97" customFormat="1">
      <c r="A127" s="120"/>
      <c r="I127" s="96"/>
      <c r="J127" s="96"/>
    </row>
    <row r="128" spans="1:10" s="97" customFormat="1">
      <c r="A128" s="120"/>
      <c r="I128" s="96"/>
      <c r="J128" s="96"/>
    </row>
    <row r="129" spans="1:10" s="97" customFormat="1">
      <c r="A129" s="120"/>
      <c r="I129" s="96"/>
      <c r="J129" s="96"/>
    </row>
    <row r="130" spans="1:10" s="97" customFormat="1">
      <c r="A130" s="120"/>
      <c r="I130" s="96"/>
      <c r="J130" s="96"/>
    </row>
    <row r="131" spans="1:10" s="97" customFormat="1">
      <c r="A131" s="120"/>
      <c r="I131" s="96"/>
      <c r="J131" s="96"/>
    </row>
    <row r="132" spans="1:10" s="97" customFormat="1">
      <c r="A132" s="120"/>
      <c r="I132" s="96"/>
      <c r="J132" s="96"/>
    </row>
    <row r="133" spans="1:10" s="97" customFormat="1">
      <c r="A133" s="120"/>
      <c r="I133" s="96"/>
      <c r="J133" s="96"/>
    </row>
    <row r="134" spans="1:10" s="97" customFormat="1">
      <c r="A134" s="120"/>
      <c r="I134" s="96"/>
      <c r="J134" s="96"/>
    </row>
    <row r="135" spans="1:10" s="97" customFormat="1">
      <c r="A135" s="120"/>
      <c r="I135" s="96"/>
      <c r="J135" s="96"/>
    </row>
    <row r="136" spans="1:10" s="97" customFormat="1">
      <c r="A136" s="120"/>
      <c r="I136" s="96"/>
      <c r="J136" s="96"/>
    </row>
    <row r="137" spans="1:10" s="97" customFormat="1">
      <c r="A137" s="120"/>
      <c r="I137" s="96"/>
      <c r="J137" s="96"/>
    </row>
    <row r="138" spans="1:10" s="97" customFormat="1">
      <c r="A138" s="120"/>
      <c r="I138" s="96"/>
      <c r="J138" s="96"/>
    </row>
    <row r="139" spans="1:10" s="97" customFormat="1">
      <c r="A139" s="120"/>
      <c r="I139" s="96"/>
      <c r="J139" s="96"/>
    </row>
    <row r="140" spans="1:10" s="97" customFormat="1">
      <c r="A140" s="120"/>
      <c r="I140" s="96"/>
      <c r="J140" s="96"/>
    </row>
    <row r="141" spans="1:10" s="97" customFormat="1">
      <c r="A141" s="120"/>
      <c r="I141" s="96"/>
      <c r="J141" s="96"/>
    </row>
    <row r="142" spans="1:10" s="97" customFormat="1">
      <c r="A142" s="120"/>
      <c r="I142" s="96"/>
      <c r="J142" s="96"/>
    </row>
    <row r="143" spans="1:10" s="97" customFormat="1">
      <c r="A143" s="120"/>
      <c r="I143" s="96"/>
      <c r="J143" s="96"/>
    </row>
    <row r="144" spans="1:10" s="97" customFormat="1">
      <c r="A144" s="120"/>
      <c r="I144" s="96"/>
      <c r="J144" s="96"/>
    </row>
    <row r="145" spans="1:10" s="97" customFormat="1">
      <c r="A145" s="120"/>
      <c r="I145" s="96"/>
      <c r="J145" s="96"/>
    </row>
    <row r="146" spans="1:10" s="97" customFormat="1">
      <c r="A146" s="120"/>
      <c r="I146" s="96"/>
      <c r="J146" s="96"/>
    </row>
    <row r="147" spans="1:10" s="97" customFormat="1">
      <c r="A147" s="120"/>
      <c r="I147" s="96"/>
      <c r="J147" s="96"/>
    </row>
    <row r="148" spans="1:10" s="97" customFormat="1">
      <c r="A148" s="120"/>
      <c r="I148" s="96"/>
      <c r="J148" s="96"/>
    </row>
    <row r="149" spans="1:10" s="97" customFormat="1">
      <c r="A149" s="120"/>
      <c r="I149" s="96"/>
      <c r="J149" s="96"/>
    </row>
    <row r="150" spans="1:10" s="97" customFormat="1">
      <c r="A150" s="120"/>
      <c r="I150" s="96"/>
      <c r="J150" s="96"/>
    </row>
    <row r="151" spans="1:10" s="97" customFormat="1">
      <c r="A151" s="120"/>
      <c r="I151" s="96"/>
      <c r="J151" s="96"/>
    </row>
    <row r="152" spans="1:10" s="97" customFormat="1">
      <c r="A152" s="120"/>
      <c r="I152" s="96"/>
      <c r="J152" s="96"/>
    </row>
    <row r="153" spans="1:10" s="97" customFormat="1">
      <c r="A153" s="120"/>
      <c r="I153" s="96"/>
      <c r="J153" s="96"/>
    </row>
    <row r="154" spans="1:10" s="97" customFormat="1">
      <c r="A154" s="120"/>
      <c r="I154" s="96"/>
      <c r="J154" s="96"/>
    </row>
    <row r="155" spans="1:10" s="97" customFormat="1">
      <c r="A155" s="120"/>
      <c r="I155" s="96"/>
      <c r="J155" s="96"/>
    </row>
    <row r="156" spans="1:10" s="97" customFormat="1">
      <c r="A156" s="120"/>
      <c r="I156" s="96"/>
      <c r="J156" s="96"/>
    </row>
    <row r="157" spans="1:10" s="97" customFormat="1">
      <c r="A157" s="120"/>
      <c r="I157" s="96"/>
      <c r="J157" s="96"/>
    </row>
    <row r="158" spans="1:10" s="97" customFormat="1">
      <c r="A158" s="120"/>
      <c r="I158" s="96"/>
      <c r="J158" s="96"/>
    </row>
    <row r="159" spans="1:10" s="97" customFormat="1">
      <c r="A159" s="120"/>
      <c r="I159" s="96"/>
      <c r="J159" s="96"/>
    </row>
    <row r="160" spans="1:10" s="97" customFormat="1">
      <c r="A160" s="120"/>
      <c r="I160" s="96"/>
      <c r="J160" s="96"/>
    </row>
    <row r="161" spans="1:10" s="97" customFormat="1">
      <c r="A161" s="120"/>
      <c r="I161" s="96"/>
      <c r="J161" s="96"/>
    </row>
    <row r="162" spans="1:10" s="97" customFormat="1">
      <c r="A162" s="120"/>
      <c r="I162" s="96"/>
      <c r="J162" s="96"/>
    </row>
    <row r="163" spans="1:10" s="97" customFormat="1">
      <c r="A163" s="120"/>
      <c r="I163" s="96"/>
      <c r="J163" s="96"/>
    </row>
    <row r="164" spans="1:10" s="97" customFormat="1">
      <c r="A164" s="120"/>
      <c r="I164" s="96"/>
      <c r="J164" s="96"/>
    </row>
    <row r="165" spans="1:10" s="97" customFormat="1">
      <c r="A165" s="120"/>
      <c r="I165" s="96"/>
      <c r="J165" s="96"/>
    </row>
    <row r="166" spans="1:10" s="97" customFormat="1">
      <c r="A166" s="120"/>
      <c r="I166" s="96"/>
      <c r="J166" s="96"/>
    </row>
    <row r="167" spans="1:10" s="97" customFormat="1">
      <c r="A167" s="120"/>
      <c r="I167" s="96"/>
      <c r="J167" s="96"/>
    </row>
    <row r="168" spans="1:10" s="97" customFormat="1">
      <c r="A168" s="120"/>
      <c r="I168" s="96"/>
      <c r="J168" s="96"/>
    </row>
    <row r="169" spans="1:10" s="97" customFormat="1">
      <c r="A169" s="120"/>
      <c r="I169" s="96"/>
      <c r="J169" s="96"/>
    </row>
    <row r="170" spans="1:10" s="97" customFormat="1">
      <c r="A170" s="120"/>
      <c r="I170" s="96"/>
      <c r="J170" s="96"/>
    </row>
    <row r="171" spans="1:10" s="97" customFormat="1">
      <c r="A171" s="120"/>
      <c r="I171" s="96"/>
      <c r="J171" s="96"/>
    </row>
    <row r="172" spans="1:10" s="97" customFormat="1">
      <c r="A172" s="120"/>
      <c r="I172" s="96"/>
      <c r="J172" s="96"/>
    </row>
    <row r="173" spans="1:10" s="97" customFormat="1">
      <c r="A173" s="120"/>
      <c r="I173" s="96"/>
      <c r="J173" s="96"/>
    </row>
    <row r="174" spans="1:10" s="97" customFormat="1">
      <c r="A174" s="120"/>
      <c r="I174" s="96"/>
      <c r="J174" s="96"/>
    </row>
    <row r="175" spans="1:10" s="97" customFormat="1">
      <c r="A175" s="120"/>
      <c r="I175" s="96"/>
      <c r="J175" s="96"/>
    </row>
    <row r="176" spans="1:10" s="97" customFormat="1">
      <c r="A176" s="120"/>
      <c r="I176" s="96"/>
      <c r="J176" s="96"/>
    </row>
    <row r="177" spans="1:10" s="97" customFormat="1">
      <c r="A177" s="120"/>
      <c r="I177" s="96"/>
      <c r="J177" s="96"/>
    </row>
    <row r="178" spans="1:10" s="97" customFormat="1">
      <c r="A178" s="120"/>
      <c r="I178" s="96"/>
      <c r="J178" s="96"/>
    </row>
    <row r="179" spans="1:10" s="97" customFormat="1">
      <c r="A179" s="120"/>
      <c r="I179" s="96"/>
      <c r="J179" s="96"/>
    </row>
    <row r="180" spans="1:10" s="97" customFormat="1">
      <c r="A180" s="120"/>
      <c r="I180" s="96"/>
      <c r="J180" s="96"/>
    </row>
    <row r="181" spans="1:10" s="97" customFormat="1">
      <c r="A181" s="120"/>
      <c r="I181" s="96"/>
      <c r="J181" s="96"/>
    </row>
    <row r="182" spans="1:10" s="97" customFormat="1">
      <c r="A182" s="120"/>
      <c r="I182" s="96"/>
      <c r="J182" s="96"/>
    </row>
    <row r="183" spans="1:10" s="97" customFormat="1">
      <c r="A183" s="120"/>
      <c r="I183" s="96"/>
      <c r="J183" s="96"/>
    </row>
    <row r="184" spans="1:10" s="97" customFormat="1">
      <c r="A184" s="120"/>
      <c r="I184" s="96"/>
      <c r="J184" s="96"/>
    </row>
    <row r="185" spans="1:10" s="97" customFormat="1">
      <c r="A185" s="120"/>
      <c r="I185" s="96"/>
      <c r="J185" s="96"/>
    </row>
    <row r="186" spans="1:10" s="97" customFormat="1">
      <c r="A186" s="120"/>
      <c r="I186" s="96"/>
      <c r="J186" s="96"/>
    </row>
    <row r="187" spans="1:10" s="97" customFormat="1">
      <c r="A187" s="120"/>
      <c r="I187" s="96"/>
      <c r="J187" s="96"/>
    </row>
    <row r="188" spans="1:10" s="97" customFormat="1">
      <c r="A188" s="120"/>
      <c r="I188" s="96"/>
      <c r="J188" s="96"/>
    </row>
    <row r="189" spans="1:10" s="97" customFormat="1">
      <c r="A189" s="120"/>
      <c r="I189" s="96"/>
      <c r="J189" s="96"/>
    </row>
    <row r="190" spans="1:10" s="97" customFormat="1">
      <c r="A190" s="120"/>
      <c r="I190" s="96"/>
      <c r="J190" s="96"/>
    </row>
    <row r="191" spans="1:10" s="97" customFormat="1">
      <c r="A191" s="120"/>
      <c r="I191" s="96"/>
      <c r="J191" s="96"/>
    </row>
    <row r="192" spans="1:10" s="97" customFormat="1">
      <c r="A192" s="120"/>
      <c r="I192" s="96"/>
      <c r="J192" s="96"/>
    </row>
    <row r="193" spans="1:10" s="97" customFormat="1">
      <c r="A193" s="120"/>
      <c r="I193" s="96"/>
      <c r="J193" s="96"/>
    </row>
    <row r="194" spans="1:10" s="97" customFormat="1">
      <c r="A194" s="120"/>
      <c r="I194" s="96"/>
      <c r="J194" s="96"/>
    </row>
    <row r="195" spans="1:10" s="97" customFormat="1">
      <c r="A195" s="120"/>
      <c r="I195" s="96"/>
      <c r="J195" s="96"/>
    </row>
    <row r="196" spans="1:10" s="97" customFormat="1">
      <c r="A196" s="120"/>
      <c r="I196" s="96"/>
      <c r="J196" s="96"/>
    </row>
    <row r="197" spans="1:10" s="97" customFormat="1">
      <c r="A197" s="120"/>
      <c r="I197" s="96"/>
      <c r="J197" s="96"/>
    </row>
    <row r="198" spans="1:10" s="97" customFormat="1">
      <c r="A198" s="120"/>
      <c r="I198" s="96"/>
      <c r="J198" s="96"/>
    </row>
  </sheetData>
  <sheetProtection algorithmName="SHA-512" hashValue="JZFVEcpWwTaGSJPO2bKHAGrCooC2DZAA4IeEV0ATQL9k+DzWwjn70kteaPmSyzHm4J5rA//qcGc/UGJFqJxNjg==" saltValue="BnnbphLn8kfb9wTM+bvB1A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E5" sqref="E5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62" t="s">
        <v>209</v>
      </c>
      <c r="B2" s="462"/>
      <c r="C2" s="462"/>
      <c r="D2" s="462"/>
      <c r="E2" s="462"/>
      <c r="F2" s="462"/>
      <c r="G2" s="462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229</v>
      </c>
      <c r="D4" s="43" t="s">
        <v>230</v>
      </c>
      <c r="E4" s="43" t="s">
        <v>231</v>
      </c>
      <c r="F4" s="43" t="s">
        <v>195</v>
      </c>
      <c r="G4" s="44" t="s">
        <v>212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56" t="s">
        <v>73</v>
      </c>
      <c r="B6" s="457"/>
      <c r="C6" s="457"/>
      <c r="D6" s="457"/>
      <c r="E6" s="457"/>
      <c r="F6" s="457"/>
      <c r="G6" s="458"/>
    </row>
    <row r="7" spans="1:7" ht="24.75" customHeight="1">
      <c r="A7" s="40" t="s">
        <v>200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199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59" t="s">
        <v>201</v>
      </c>
      <c r="B11" s="460"/>
      <c r="C11" s="460"/>
      <c r="D11" s="460"/>
      <c r="E11" s="460"/>
      <c r="F11" s="460"/>
      <c r="G11" s="461"/>
    </row>
    <row r="12" spans="1:7" s="10" customFormat="1" ht="42.75" customHeight="1">
      <c r="A12" s="65" t="s">
        <v>181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202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176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202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204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205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206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207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54" t="s">
        <v>186</v>
      </c>
      <c r="G25" s="454"/>
      <c r="H25" s="36"/>
    </row>
    <row r="26" spans="1:8">
      <c r="A26" s="38" t="s">
        <v>179</v>
      </c>
      <c r="B26" s="39"/>
      <c r="C26" s="45"/>
      <c r="D26" s="39" t="s">
        <v>184</v>
      </c>
      <c r="E26" s="39"/>
      <c r="F26" s="455" t="s">
        <v>115</v>
      </c>
      <c r="G26" s="455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YLrqD7xHLFUVpyxrbhVboj/vc2mXFldbovjTrDV5jaJATGWQdKuGx1XWVh2grtL+jsuvUE5bqRIbJA1JrpQzkQ==" saltValue="jPwG20CvX6VjGB3KRY2KCA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E5" sqref="E5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171</v>
      </c>
    </row>
    <row r="2" spans="1:9" ht="39" customHeight="1">
      <c r="A2" s="465" t="s">
        <v>83</v>
      </c>
      <c r="B2" s="465"/>
      <c r="C2" s="465"/>
      <c r="D2" s="465"/>
      <c r="E2" s="465"/>
      <c r="F2" s="465"/>
      <c r="G2" s="465"/>
      <c r="H2" s="465"/>
    </row>
    <row r="3" spans="1:9" ht="30" customHeight="1">
      <c r="A3" s="467" t="s">
        <v>161</v>
      </c>
      <c r="B3" s="467"/>
      <c r="C3" s="467"/>
      <c r="D3" s="467"/>
      <c r="E3" s="467"/>
      <c r="F3" s="467"/>
      <c r="G3" s="467"/>
      <c r="H3" s="467"/>
    </row>
    <row r="4" spans="1:9" ht="58.5" customHeight="1">
      <c r="A4" s="463" t="s">
        <v>102</v>
      </c>
      <c r="B4" s="466" t="s">
        <v>7</v>
      </c>
      <c r="C4" s="436" t="s">
        <v>163</v>
      </c>
      <c r="D4" s="436"/>
      <c r="E4" s="469" t="s">
        <v>410</v>
      </c>
      <c r="F4" s="469"/>
      <c r="G4" s="469"/>
      <c r="H4" s="469"/>
    </row>
    <row r="5" spans="1:9" ht="68.25" customHeight="1">
      <c r="A5" s="464"/>
      <c r="B5" s="466"/>
      <c r="C5" s="317" t="s">
        <v>414</v>
      </c>
      <c r="D5" s="317" t="s">
        <v>415</v>
      </c>
      <c r="E5" s="170" t="s">
        <v>96</v>
      </c>
      <c r="F5" s="170" t="s">
        <v>92</v>
      </c>
      <c r="G5" s="76" t="s">
        <v>99</v>
      </c>
      <c r="H5" s="76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64</v>
      </c>
      <c r="D7" s="17">
        <f>SUM(D8:D13)</f>
        <v>276</v>
      </c>
      <c r="E7" s="17">
        <f>SUM(E8:E13)</f>
        <v>20</v>
      </c>
      <c r="F7" s="17">
        <f>SUM(F8:F13)</f>
        <v>276</v>
      </c>
      <c r="G7" s="17">
        <f>F7-E7</f>
        <v>256</v>
      </c>
      <c r="H7" s="274">
        <f>(F7/E7)*100</f>
        <v>1380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75"/>
    </row>
    <row r="9" spans="1:9" ht="57.75" customHeight="1">
      <c r="A9" s="18" t="s">
        <v>1</v>
      </c>
      <c r="B9" s="22">
        <v>4020</v>
      </c>
      <c r="C9" s="19">
        <v>21</v>
      </c>
      <c r="D9" s="19">
        <f>F9</f>
        <v>261</v>
      </c>
      <c r="E9" s="19"/>
      <c r="F9" s="19">
        <f>'Розшифровка до капівидатків'!E10</f>
        <v>261</v>
      </c>
      <c r="G9" s="19">
        <f t="shared" si="0"/>
        <v>261</v>
      </c>
      <c r="H9" s="275"/>
    </row>
    <row r="10" spans="1:9" ht="70.5" customHeight="1">
      <c r="A10" s="18" t="s">
        <v>15</v>
      </c>
      <c r="B10" s="22">
        <v>4030</v>
      </c>
      <c r="C10" s="19">
        <v>28</v>
      </c>
      <c r="D10" s="19">
        <f>F10</f>
        <v>2</v>
      </c>
      <c r="E10" s="19">
        <v>20</v>
      </c>
      <c r="F10" s="19">
        <f>'Розшифровка до капівидатків'!E17</f>
        <v>2</v>
      </c>
      <c r="G10" s="19">
        <f t="shared" si="0"/>
        <v>-18</v>
      </c>
      <c r="H10" s="275">
        <f t="shared" ref="H10" si="1">(F10/E10)*100</f>
        <v>10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75"/>
    </row>
    <row r="12" spans="1:9" ht="70.5" customHeight="1">
      <c r="A12" s="18" t="s">
        <v>41</v>
      </c>
      <c r="B12" s="22">
        <v>4050</v>
      </c>
      <c r="C12" s="19">
        <v>15</v>
      </c>
      <c r="D12" s="19">
        <f>F12</f>
        <v>13</v>
      </c>
      <c r="E12" s="19"/>
      <c r="F12" s="19">
        <f>'Розшифровка до капівидатків'!E23</f>
        <v>13</v>
      </c>
      <c r="G12" s="19">
        <f t="shared" si="0"/>
        <v>13</v>
      </c>
      <c r="H12" s="275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75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39" customFormat="1" ht="54" customHeight="1">
      <c r="A17" s="270" t="s">
        <v>297</v>
      </c>
      <c r="B17" s="271"/>
      <c r="C17" s="470" t="s">
        <v>90</v>
      </c>
      <c r="D17" s="470"/>
      <c r="E17" s="272"/>
      <c r="F17" s="471" t="s">
        <v>409</v>
      </c>
      <c r="G17" s="471"/>
      <c r="H17" s="238"/>
    </row>
    <row r="18" spans="1:8" s="273" customFormat="1" ht="37.5" customHeight="1">
      <c r="A18" s="245" t="s">
        <v>45</v>
      </c>
      <c r="B18" s="246"/>
      <c r="C18" s="468" t="s">
        <v>46</v>
      </c>
      <c r="D18" s="468"/>
      <c r="E18" s="246"/>
      <c r="F18" s="472" t="s">
        <v>115</v>
      </c>
      <c r="G18" s="472"/>
      <c r="H18" s="24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r88BhYAO3/6eZN4U46npy6B7mgYmllNLow5wcfbTUfizvKCY+N3+YeWSqfeLa/M2Whv274FWTaLyciW+Py32Ww==" saltValue="p8G0U0Hazf/LYWbCoeQWng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2"/>
  <sheetViews>
    <sheetView view="pageBreakPreview" zoomScale="80" zoomScaleNormal="100" zoomScaleSheetLayoutView="80" workbookViewId="0">
      <selection activeCell="E4" sqref="E4"/>
    </sheetView>
  </sheetViews>
  <sheetFormatPr defaultColWidth="9.109375" defaultRowHeight="18"/>
  <cols>
    <col min="1" max="1" width="79.44140625" style="217" customWidth="1"/>
    <col min="2" max="2" width="16" style="71" customWidth="1"/>
    <col min="3" max="5" width="20.33203125" style="71" customWidth="1"/>
    <col min="6" max="7" width="20" style="71" customWidth="1"/>
    <col min="8" max="16384" width="9.109375" style="217"/>
  </cols>
  <sheetData>
    <row r="2" spans="1:7" ht="33.75" customHeight="1">
      <c r="A2" s="474" t="s">
        <v>210</v>
      </c>
      <c r="B2" s="474"/>
      <c r="C2" s="474"/>
      <c r="D2" s="474"/>
      <c r="E2" s="474"/>
      <c r="F2" s="474"/>
      <c r="G2" s="474"/>
    </row>
    <row r="3" spans="1:7" ht="28.5" customHeight="1">
      <c r="A3" s="220"/>
      <c r="B3" s="74"/>
      <c r="C3" s="74"/>
      <c r="D3" s="220"/>
      <c r="E3" s="220"/>
      <c r="F3" s="220"/>
      <c r="G3" s="276" t="s">
        <v>234</v>
      </c>
    </row>
    <row r="4" spans="1:7" ht="62.25" customHeight="1">
      <c r="A4" s="121" t="s">
        <v>102</v>
      </c>
      <c r="B4" s="122" t="s">
        <v>7</v>
      </c>
      <c r="C4" s="43" t="s">
        <v>411</v>
      </c>
      <c r="D4" s="43" t="s">
        <v>412</v>
      </c>
      <c r="E4" s="43" t="s">
        <v>413</v>
      </c>
      <c r="F4" s="123" t="s">
        <v>298</v>
      </c>
      <c r="G4" s="123" t="s">
        <v>194</v>
      </c>
    </row>
    <row r="5" spans="1:7" ht="23.25" customHeight="1">
      <c r="A5" s="124">
        <v>1</v>
      </c>
      <c r="B5" s="125">
        <v>2</v>
      </c>
      <c r="C5" s="125">
        <v>3</v>
      </c>
      <c r="D5" s="125">
        <v>4</v>
      </c>
      <c r="E5" s="125">
        <v>5</v>
      </c>
      <c r="F5" s="125">
        <v>6</v>
      </c>
      <c r="G5" s="125">
        <v>7</v>
      </c>
    </row>
    <row r="6" spans="1:7" ht="39" customHeight="1">
      <c r="A6" s="126" t="s">
        <v>49</v>
      </c>
      <c r="B6" s="127">
        <v>4000</v>
      </c>
      <c r="C6" s="201">
        <f>C7+C10+C17+C20+C23+C27</f>
        <v>64</v>
      </c>
      <c r="D6" s="201">
        <f>D7+D10+D17+D20+D23+D27</f>
        <v>20</v>
      </c>
      <c r="E6" s="201">
        <f>E7+E10+E17+E20+E23+E27</f>
        <v>276</v>
      </c>
      <c r="F6" s="105">
        <f>E6-D6</f>
        <v>256</v>
      </c>
      <c r="G6" s="128">
        <f>(E6/D6)*100</f>
        <v>1380</v>
      </c>
    </row>
    <row r="7" spans="1:7" ht="33" hidden="1" customHeight="1">
      <c r="A7" s="171" t="s">
        <v>0</v>
      </c>
      <c r="B7" s="172">
        <v>4010</v>
      </c>
      <c r="C7" s="202"/>
      <c r="D7" s="203"/>
      <c r="E7" s="203"/>
      <c r="F7" s="105">
        <f t="shared" ref="F7:F25" si="0">E7-D7</f>
        <v>0</v>
      </c>
      <c r="G7" s="128" t="e">
        <f t="shared" ref="G7:G22" si="1">(E7/D7)*100</f>
        <v>#DIV/0!</v>
      </c>
    </row>
    <row r="8" spans="1:7" ht="18" hidden="1" customHeight="1">
      <c r="A8" s="130"/>
      <c r="B8" s="125"/>
      <c r="C8" s="204"/>
      <c r="D8" s="205"/>
      <c r="E8" s="205"/>
      <c r="F8" s="105">
        <f t="shared" si="0"/>
        <v>0</v>
      </c>
      <c r="G8" s="128" t="e">
        <f t="shared" si="1"/>
        <v>#DIV/0!</v>
      </c>
    </row>
    <row r="9" spans="1:7" s="78" customFormat="1" ht="20.25" hidden="1" customHeight="1">
      <c r="A9" s="131"/>
      <c r="B9" s="132"/>
      <c r="C9" s="206"/>
      <c r="D9" s="205"/>
      <c r="E9" s="205"/>
      <c r="F9" s="105">
        <f t="shared" si="0"/>
        <v>0</v>
      </c>
      <c r="G9" s="128" t="e">
        <f t="shared" si="1"/>
        <v>#DIV/0!</v>
      </c>
    </row>
    <row r="10" spans="1:7" s="78" customFormat="1" ht="33.75" customHeight="1">
      <c r="A10" s="292" t="s">
        <v>1</v>
      </c>
      <c r="B10" s="293">
        <v>4020</v>
      </c>
      <c r="C10" s="201">
        <f>SUM(C11:C16)</f>
        <v>21</v>
      </c>
      <c r="D10" s="201">
        <f>SUM(D11:D16)</f>
        <v>0</v>
      </c>
      <c r="E10" s="201">
        <f>SUM(E11:E16)</f>
        <v>261</v>
      </c>
      <c r="F10" s="201">
        <f t="shared" si="0"/>
        <v>261</v>
      </c>
      <c r="G10" s="128"/>
    </row>
    <row r="11" spans="1:7" s="78" customFormat="1" ht="20.25" hidden="1" customHeight="1">
      <c r="A11" s="278" t="s">
        <v>281</v>
      </c>
      <c r="B11" s="174"/>
      <c r="C11" s="277"/>
      <c r="D11" s="207"/>
      <c r="E11" s="207"/>
      <c r="F11" s="109">
        <f t="shared" si="0"/>
        <v>0</v>
      </c>
      <c r="G11" s="129"/>
    </row>
    <row r="12" spans="1:7" s="78" customFormat="1" ht="20.25" hidden="1" customHeight="1">
      <c r="A12" s="279" t="s">
        <v>282</v>
      </c>
      <c r="B12" s="174"/>
      <c r="C12" s="277"/>
      <c r="D12" s="207"/>
      <c r="E12" s="207"/>
      <c r="F12" s="109">
        <f t="shared" si="0"/>
        <v>0</v>
      </c>
      <c r="G12" s="129"/>
    </row>
    <row r="13" spans="1:7" s="78" customFormat="1" ht="20.25" hidden="1" customHeight="1">
      <c r="A13" s="279" t="s">
        <v>283</v>
      </c>
      <c r="B13" s="174"/>
      <c r="C13" s="277"/>
      <c r="D13" s="207"/>
      <c r="E13" s="207"/>
      <c r="F13" s="109">
        <f t="shared" si="0"/>
        <v>0</v>
      </c>
      <c r="G13" s="129"/>
    </row>
    <row r="14" spans="1:7" s="78" customFormat="1" ht="24.75" customHeight="1">
      <c r="A14" s="131" t="s">
        <v>344</v>
      </c>
      <c r="B14" s="174"/>
      <c r="C14" s="277"/>
      <c r="D14" s="207"/>
      <c r="E14" s="207">
        <v>261</v>
      </c>
      <c r="F14" s="109">
        <f t="shared" si="0"/>
        <v>261</v>
      </c>
      <c r="G14" s="129"/>
    </row>
    <row r="15" spans="1:7" s="78" customFormat="1" ht="24.75" customHeight="1">
      <c r="A15" s="280" t="s">
        <v>325</v>
      </c>
      <c r="B15" s="174"/>
      <c r="C15" s="281">
        <v>21</v>
      </c>
      <c r="D15" s="207"/>
      <c r="E15" s="207"/>
      <c r="F15" s="109">
        <f t="shared" si="0"/>
        <v>0</v>
      </c>
      <c r="G15" s="129"/>
    </row>
    <row r="16" spans="1:7" s="78" customFormat="1" ht="20.25" hidden="1" customHeight="1">
      <c r="A16" s="131"/>
      <c r="B16" s="132"/>
      <c r="C16" s="206"/>
      <c r="D16" s="207"/>
      <c r="E16" s="207"/>
      <c r="F16" s="105">
        <f t="shared" si="0"/>
        <v>0</v>
      </c>
      <c r="G16" s="128" t="e">
        <f t="shared" si="1"/>
        <v>#DIV/0!</v>
      </c>
    </row>
    <row r="17" spans="1:7" s="78" customFormat="1" ht="38.25" customHeight="1">
      <c r="A17" s="292" t="s">
        <v>15</v>
      </c>
      <c r="B17" s="293">
        <v>4030</v>
      </c>
      <c r="C17" s="295">
        <f>SUM(C18:C19)</f>
        <v>28</v>
      </c>
      <c r="D17" s="294">
        <f t="shared" ref="D17:E17" si="2">SUM(D18:D19)</f>
        <v>20</v>
      </c>
      <c r="E17" s="294">
        <f t="shared" si="2"/>
        <v>2</v>
      </c>
      <c r="F17" s="105">
        <f t="shared" si="0"/>
        <v>-18</v>
      </c>
      <c r="G17" s="128">
        <f t="shared" si="1"/>
        <v>10</v>
      </c>
    </row>
    <row r="18" spans="1:7" s="78" customFormat="1" ht="24.75" customHeight="1">
      <c r="A18" s="131" t="s">
        <v>284</v>
      </c>
      <c r="B18" s="132"/>
      <c r="C18" s="206">
        <v>28</v>
      </c>
      <c r="D18" s="207">
        <v>20</v>
      </c>
      <c r="E18" s="207">
        <v>2</v>
      </c>
      <c r="F18" s="109">
        <f t="shared" si="0"/>
        <v>-18</v>
      </c>
      <c r="G18" s="129">
        <f t="shared" si="1"/>
        <v>10</v>
      </c>
    </row>
    <row r="19" spans="1:7" s="78" customFormat="1" ht="20.25" hidden="1" customHeight="1">
      <c r="A19" s="131"/>
      <c r="B19" s="132"/>
      <c r="C19" s="206"/>
      <c r="D19" s="207"/>
      <c r="E19" s="207"/>
      <c r="F19" s="105">
        <f t="shared" si="0"/>
        <v>0</v>
      </c>
      <c r="G19" s="128" t="e">
        <f t="shared" si="1"/>
        <v>#DIV/0!</v>
      </c>
    </row>
    <row r="20" spans="1:7" s="78" customFormat="1" ht="31.5" hidden="1" customHeight="1">
      <c r="A20" s="173" t="s">
        <v>2</v>
      </c>
      <c r="B20" s="174">
        <v>4040</v>
      </c>
      <c r="C20" s="208"/>
      <c r="D20" s="209"/>
      <c r="E20" s="209"/>
      <c r="F20" s="105">
        <f t="shared" si="0"/>
        <v>0</v>
      </c>
      <c r="G20" s="128" t="e">
        <f t="shared" si="1"/>
        <v>#DIV/0!</v>
      </c>
    </row>
    <row r="21" spans="1:7" s="78" customFormat="1" ht="24" hidden="1" customHeight="1">
      <c r="A21" s="133"/>
      <c r="B21" s="134"/>
      <c r="C21" s="210"/>
      <c r="D21" s="211"/>
      <c r="E21" s="211"/>
      <c r="F21" s="105">
        <f t="shared" si="0"/>
        <v>0</v>
      </c>
      <c r="G21" s="128" t="e">
        <f t="shared" si="1"/>
        <v>#DIV/0!</v>
      </c>
    </row>
    <row r="22" spans="1:7" s="78" customFormat="1" ht="22.5" hidden="1" customHeight="1">
      <c r="A22" s="133"/>
      <c r="B22" s="134"/>
      <c r="C22" s="210"/>
      <c r="D22" s="211"/>
      <c r="E22" s="211"/>
      <c r="F22" s="105">
        <f t="shared" si="0"/>
        <v>0</v>
      </c>
      <c r="G22" s="128" t="e">
        <f t="shared" si="1"/>
        <v>#DIV/0!</v>
      </c>
    </row>
    <row r="23" spans="1:7" s="78" customFormat="1" ht="40.5" customHeight="1">
      <c r="A23" s="292" t="s">
        <v>41</v>
      </c>
      <c r="B23" s="293">
        <v>4050</v>
      </c>
      <c r="C23" s="201">
        <f>SUM(C24:C26)</f>
        <v>15</v>
      </c>
      <c r="D23" s="201">
        <f>SUM(D24:D26)</f>
        <v>0</v>
      </c>
      <c r="E23" s="201">
        <f>SUM(E24:E26)</f>
        <v>13</v>
      </c>
      <c r="F23" s="201">
        <f t="shared" si="0"/>
        <v>13</v>
      </c>
      <c r="G23" s="128"/>
    </row>
    <row r="24" spans="1:7" s="78" customFormat="1" ht="20.25" hidden="1" customHeight="1">
      <c r="A24" s="282" t="s">
        <v>330</v>
      </c>
      <c r="B24" s="174"/>
      <c r="C24" s="277"/>
      <c r="D24" s="212"/>
      <c r="E24" s="212"/>
      <c r="F24" s="105">
        <f t="shared" si="0"/>
        <v>0</v>
      </c>
      <c r="G24" s="128"/>
    </row>
    <row r="25" spans="1:7" s="78" customFormat="1" ht="24.75" customHeight="1">
      <c r="A25" s="282" t="s">
        <v>326</v>
      </c>
      <c r="B25" s="174"/>
      <c r="C25" s="277">
        <v>15</v>
      </c>
      <c r="D25" s="212"/>
      <c r="E25" s="207">
        <v>13</v>
      </c>
      <c r="F25" s="109">
        <f t="shared" si="0"/>
        <v>13</v>
      </c>
      <c r="G25" s="128"/>
    </row>
    <row r="26" spans="1:7" s="78" customFormat="1" ht="20.25" hidden="1" customHeight="1">
      <c r="A26" s="131"/>
      <c r="B26" s="132"/>
      <c r="C26" s="206"/>
      <c r="D26" s="207"/>
      <c r="E26" s="207"/>
      <c r="F26" s="129">
        <f t="shared" ref="F26:F29" si="3">E26-D26</f>
        <v>0</v>
      </c>
      <c r="G26" s="129" t="e">
        <f t="shared" ref="G26:G29" si="4">(E26/D26)*100</f>
        <v>#DIV/0!</v>
      </c>
    </row>
    <row r="27" spans="1:7" s="78" customFormat="1" ht="24.75" hidden="1" customHeight="1">
      <c r="A27" s="173" t="s">
        <v>124</v>
      </c>
      <c r="B27" s="174">
        <v>4060</v>
      </c>
      <c r="C27" s="208"/>
      <c r="D27" s="209"/>
      <c r="E27" s="209"/>
      <c r="F27" s="128">
        <f t="shared" si="3"/>
        <v>0</v>
      </c>
      <c r="G27" s="128" t="e">
        <f t="shared" si="4"/>
        <v>#DIV/0!</v>
      </c>
    </row>
    <row r="28" spans="1:7" s="78" customFormat="1" ht="20.25" hidden="1" customHeight="1">
      <c r="A28" s="131"/>
      <c r="B28" s="132"/>
      <c r="C28" s="206"/>
      <c r="D28" s="207"/>
      <c r="E28" s="207"/>
      <c r="F28" s="129">
        <f t="shared" si="3"/>
        <v>0</v>
      </c>
      <c r="G28" s="129" t="e">
        <f t="shared" si="4"/>
        <v>#DIV/0!</v>
      </c>
    </row>
    <row r="29" spans="1:7" s="78" customFormat="1" ht="20.25" hidden="1" customHeight="1">
      <c r="A29" s="131"/>
      <c r="B29" s="132"/>
      <c r="C29" s="206"/>
      <c r="D29" s="205"/>
      <c r="E29" s="205"/>
      <c r="F29" s="129">
        <f t="shared" si="3"/>
        <v>0</v>
      </c>
      <c r="G29" s="129" t="e">
        <f t="shared" si="4"/>
        <v>#DIV/0!</v>
      </c>
    </row>
    <row r="30" spans="1:7" ht="38.25" customHeight="1">
      <c r="A30" s="135"/>
      <c r="B30" s="136"/>
      <c r="C30" s="136"/>
      <c r="D30" s="137"/>
      <c r="E30" s="138"/>
      <c r="F30" s="138"/>
      <c r="G30" s="138"/>
    </row>
    <row r="31" spans="1:7" s="269" customFormat="1" ht="26.25" customHeight="1">
      <c r="A31" s="266" t="s">
        <v>297</v>
      </c>
      <c r="B31" s="473" t="s">
        <v>57</v>
      </c>
      <c r="C31" s="473"/>
      <c r="D31" s="473"/>
      <c r="E31" s="283"/>
      <c r="F31" s="449" t="s">
        <v>409</v>
      </c>
      <c r="G31" s="449"/>
    </row>
    <row r="32" spans="1:7" s="284" customFormat="1" ht="15.6">
      <c r="A32" s="230" t="s">
        <v>179</v>
      </c>
      <c r="B32" s="445" t="s">
        <v>46</v>
      </c>
      <c r="C32" s="445"/>
      <c r="D32" s="445"/>
      <c r="E32" s="231"/>
      <c r="F32" s="446" t="s">
        <v>115</v>
      </c>
      <c r="G32" s="446"/>
    </row>
    <row r="33" spans="1:7">
      <c r="A33" s="135"/>
      <c r="B33" s="136"/>
      <c r="C33" s="136"/>
      <c r="D33" s="137"/>
      <c r="E33" s="138"/>
      <c r="F33" s="138"/>
      <c r="G33" s="138"/>
    </row>
    <row r="34" spans="1:7">
      <c r="A34" s="135"/>
      <c r="B34" s="136"/>
      <c r="C34" s="136"/>
      <c r="D34" s="137"/>
      <c r="E34" s="138"/>
      <c r="F34" s="138"/>
      <c r="G34" s="138"/>
    </row>
    <row r="35" spans="1:7">
      <c r="A35" s="135"/>
      <c r="B35" s="136"/>
      <c r="C35" s="136"/>
      <c r="D35" s="137"/>
      <c r="E35" s="138"/>
      <c r="F35" s="138"/>
      <c r="G35" s="138"/>
    </row>
    <row r="36" spans="1:7">
      <c r="A36" s="135"/>
      <c r="B36" s="136"/>
      <c r="C36" s="136"/>
      <c r="D36" s="137"/>
      <c r="E36" s="138"/>
      <c r="F36" s="138"/>
      <c r="G36" s="138"/>
    </row>
    <row r="37" spans="1:7">
      <c r="A37" s="135"/>
      <c r="B37" s="136"/>
      <c r="C37" s="136"/>
      <c r="D37" s="137"/>
      <c r="E37" s="138"/>
      <c r="F37" s="138"/>
      <c r="G37" s="138"/>
    </row>
    <row r="38" spans="1:7">
      <c r="A38" s="135"/>
      <c r="B38" s="136"/>
      <c r="C38" s="136"/>
      <c r="D38" s="137"/>
      <c r="E38" s="138"/>
      <c r="F38" s="138"/>
      <c r="G38" s="138"/>
    </row>
    <row r="39" spans="1:7">
      <c r="A39" s="135"/>
      <c r="B39" s="136"/>
      <c r="C39" s="136"/>
      <c r="D39" s="137"/>
      <c r="E39" s="138"/>
      <c r="F39" s="138"/>
      <c r="G39" s="138"/>
    </row>
    <row r="40" spans="1:7">
      <c r="A40" s="135"/>
      <c r="B40" s="136"/>
      <c r="C40" s="136"/>
      <c r="D40" s="137"/>
      <c r="E40" s="138"/>
      <c r="F40" s="138"/>
      <c r="G40" s="138"/>
    </row>
    <row r="41" spans="1:7">
      <c r="A41" s="135"/>
      <c r="B41" s="136"/>
      <c r="C41" s="136"/>
      <c r="D41" s="137"/>
      <c r="E41" s="138"/>
      <c r="F41" s="138"/>
      <c r="G41" s="138"/>
    </row>
    <row r="42" spans="1:7">
      <c r="A42" s="135"/>
      <c r="B42" s="136"/>
      <c r="C42" s="136"/>
      <c r="D42" s="137"/>
      <c r="E42" s="138"/>
      <c r="F42" s="138"/>
      <c r="G42" s="138"/>
    </row>
    <row r="43" spans="1:7">
      <c r="A43" s="135"/>
      <c r="B43" s="136"/>
      <c r="C43" s="136"/>
      <c r="D43" s="137"/>
      <c r="E43" s="138"/>
      <c r="F43" s="138"/>
      <c r="G43" s="138"/>
    </row>
    <row r="44" spans="1:7">
      <c r="A44" s="135"/>
      <c r="B44" s="136"/>
      <c r="C44" s="136"/>
      <c r="D44" s="137"/>
      <c r="E44" s="138"/>
      <c r="F44" s="138"/>
      <c r="G44" s="138"/>
    </row>
    <row r="45" spans="1:7">
      <c r="A45" s="135"/>
      <c r="B45" s="136"/>
      <c r="C45" s="136"/>
      <c r="D45" s="137"/>
      <c r="E45" s="138"/>
      <c r="F45" s="138"/>
      <c r="G45" s="138"/>
    </row>
    <row r="46" spans="1:7">
      <c r="A46" s="135"/>
      <c r="B46" s="136"/>
      <c r="C46" s="136"/>
      <c r="D46" s="137"/>
      <c r="E46" s="138"/>
      <c r="F46" s="138"/>
      <c r="G46" s="138"/>
    </row>
    <row r="47" spans="1:7">
      <c r="A47" s="135"/>
      <c r="B47" s="136"/>
      <c r="C47" s="136"/>
      <c r="D47" s="137"/>
      <c r="E47" s="138"/>
      <c r="F47" s="138"/>
      <c r="G47" s="138"/>
    </row>
    <row r="48" spans="1:7">
      <c r="A48" s="135"/>
      <c r="B48" s="136"/>
      <c r="C48" s="136"/>
      <c r="D48" s="137"/>
      <c r="E48" s="138"/>
      <c r="F48" s="138"/>
      <c r="G48" s="138"/>
    </row>
    <row r="49" spans="1:7">
      <c r="A49" s="135"/>
      <c r="B49" s="136"/>
      <c r="C49" s="136"/>
      <c r="D49" s="137"/>
      <c r="E49" s="138"/>
      <c r="F49" s="138"/>
      <c r="G49" s="138"/>
    </row>
    <row r="50" spans="1:7">
      <c r="A50" s="135"/>
      <c r="B50" s="136"/>
      <c r="C50" s="136"/>
      <c r="D50" s="137"/>
      <c r="E50" s="138"/>
      <c r="F50" s="138"/>
      <c r="G50" s="138"/>
    </row>
    <row r="51" spans="1:7">
      <c r="A51" s="135"/>
      <c r="B51" s="136"/>
      <c r="C51" s="136"/>
      <c r="D51" s="137"/>
      <c r="E51" s="138"/>
      <c r="F51" s="138"/>
      <c r="G51" s="138"/>
    </row>
    <row r="52" spans="1:7">
      <c r="A52" s="135"/>
      <c r="B52" s="136"/>
      <c r="C52" s="136"/>
      <c r="D52" s="137"/>
      <c r="E52" s="138"/>
      <c r="F52" s="138"/>
      <c r="G52" s="138"/>
    </row>
    <row r="53" spans="1:7">
      <c r="A53" s="135"/>
      <c r="B53" s="136"/>
      <c r="C53" s="136"/>
      <c r="D53" s="137"/>
      <c r="E53" s="138"/>
      <c r="F53" s="138"/>
      <c r="G53" s="138"/>
    </row>
    <row r="54" spans="1:7">
      <c r="A54" s="135"/>
      <c r="B54" s="136"/>
      <c r="C54" s="136"/>
      <c r="D54" s="137"/>
      <c r="E54" s="138"/>
      <c r="F54" s="138"/>
      <c r="G54" s="138"/>
    </row>
    <row r="55" spans="1:7">
      <c r="A55" s="135"/>
      <c r="B55" s="136"/>
      <c r="C55" s="136"/>
      <c r="D55" s="137"/>
      <c r="E55" s="138"/>
      <c r="F55" s="138"/>
      <c r="G55" s="138"/>
    </row>
    <row r="56" spans="1:7">
      <c r="A56" s="135"/>
      <c r="B56" s="136"/>
      <c r="C56" s="136"/>
      <c r="D56" s="137"/>
      <c r="E56" s="138"/>
      <c r="F56" s="138"/>
      <c r="G56" s="138"/>
    </row>
    <row r="57" spans="1:7">
      <c r="A57" s="135"/>
      <c r="B57" s="136"/>
      <c r="C57" s="136"/>
      <c r="D57" s="137"/>
      <c r="E57" s="138"/>
      <c r="F57" s="138"/>
      <c r="G57" s="138"/>
    </row>
    <row r="58" spans="1:7">
      <c r="A58" s="135"/>
      <c r="B58" s="136"/>
      <c r="C58" s="136"/>
      <c r="D58" s="137"/>
      <c r="E58" s="138"/>
      <c r="F58" s="138"/>
      <c r="G58" s="138"/>
    </row>
    <row r="59" spans="1:7">
      <c r="A59" s="135"/>
      <c r="B59" s="136"/>
      <c r="C59" s="136"/>
      <c r="D59" s="137"/>
      <c r="E59" s="138"/>
      <c r="F59" s="138"/>
      <c r="G59" s="138"/>
    </row>
    <row r="60" spans="1:7">
      <c r="A60" s="135"/>
      <c r="B60" s="136"/>
      <c r="C60" s="136"/>
      <c r="D60" s="137"/>
      <c r="E60" s="138"/>
      <c r="F60" s="138"/>
      <c r="G60" s="138"/>
    </row>
    <row r="61" spans="1:7">
      <c r="A61" s="135"/>
      <c r="B61" s="136"/>
      <c r="C61" s="136"/>
      <c r="D61" s="137"/>
      <c r="E61" s="138"/>
      <c r="F61" s="138"/>
      <c r="G61" s="138"/>
    </row>
    <row r="62" spans="1:7">
      <c r="A62" s="135"/>
      <c r="D62" s="140"/>
      <c r="E62" s="141"/>
      <c r="F62" s="141"/>
      <c r="G62" s="141"/>
    </row>
    <row r="63" spans="1:7">
      <c r="A63" s="92"/>
      <c r="D63" s="140"/>
      <c r="E63" s="141"/>
      <c r="F63" s="141"/>
      <c r="G63" s="141"/>
    </row>
    <row r="64" spans="1:7">
      <c r="A64" s="92"/>
      <c r="D64" s="140"/>
      <c r="E64" s="141"/>
      <c r="F64" s="141"/>
      <c r="G64" s="141"/>
    </row>
    <row r="65" spans="1:7">
      <c r="A65" s="92"/>
      <c r="D65" s="140"/>
      <c r="E65" s="141"/>
      <c r="F65" s="141"/>
      <c r="G65" s="141"/>
    </row>
    <row r="66" spans="1:7">
      <c r="A66" s="92"/>
      <c r="D66" s="140"/>
      <c r="E66" s="141"/>
      <c r="F66" s="141"/>
      <c r="G66" s="141"/>
    </row>
    <row r="67" spans="1:7">
      <c r="A67" s="92"/>
      <c r="D67" s="140"/>
      <c r="E67" s="141"/>
      <c r="F67" s="141"/>
      <c r="G67" s="141"/>
    </row>
    <row r="68" spans="1:7">
      <c r="A68" s="92"/>
      <c r="D68" s="140"/>
      <c r="E68" s="141"/>
      <c r="F68" s="141"/>
      <c r="G68" s="141"/>
    </row>
    <row r="69" spans="1:7">
      <c r="A69" s="92"/>
      <c r="D69" s="140"/>
      <c r="E69" s="141"/>
      <c r="F69" s="141"/>
      <c r="G69" s="141"/>
    </row>
    <row r="70" spans="1:7">
      <c r="A70" s="92"/>
      <c r="D70" s="140"/>
      <c r="E70" s="141"/>
      <c r="F70" s="141"/>
      <c r="G70" s="141"/>
    </row>
    <row r="71" spans="1:7">
      <c r="A71" s="92"/>
      <c r="D71" s="140"/>
      <c r="E71" s="141"/>
      <c r="F71" s="141"/>
      <c r="G71" s="141"/>
    </row>
    <row r="72" spans="1:7">
      <c r="A72" s="92"/>
      <c r="D72" s="140"/>
      <c r="E72" s="141"/>
      <c r="F72" s="141"/>
      <c r="G72" s="141"/>
    </row>
    <row r="73" spans="1:7">
      <c r="A73" s="92"/>
      <c r="D73" s="140"/>
      <c r="E73" s="141"/>
      <c r="F73" s="141"/>
      <c r="G73" s="141"/>
    </row>
    <row r="74" spans="1:7">
      <c r="A74" s="92"/>
      <c r="D74" s="140"/>
      <c r="E74" s="141"/>
      <c r="F74" s="141"/>
      <c r="G74" s="141"/>
    </row>
    <row r="75" spans="1:7">
      <c r="A75" s="92"/>
      <c r="D75" s="140"/>
      <c r="E75" s="141"/>
      <c r="F75" s="141"/>
      <c r="G75" s="141"/>
    </row>
    <row r="76" spans="1:7">
      <c r="A76" s="92"/>
      <c r="D76" s="140"/>
      <c r="E76" s="141"/>
      <c r="F76" s="141"/>
      <c r="G76" s="141"/>
    </row>
    <row r="77" spans="1:7">
      <c r="A77" s="92"/>
      <c r="D77" s="140"/>
      <c r="E77" s="141"/>
      <c r="F77" s="141"/>
      <c r="G77" s="141"/>
    </row>
    <row r="78" spans="1:7">
      <c r="A78" s="92"/>
      <c r="D78" s="140"/>
      <c r="E78" s="141"/>
      <c r="F78" s="141"/>
      <c r="G78" s="141"/>
    </row>
    <row r="79" spans="1:7">
      <c r="A79" s="92"/>
      <c r="D79" s="140"/>
      <c r="E79" s="141"/>
      <c r="F79" s="141"/>
      <c r="G79" s="141"/>
    </row>
    <row r="80" spans="1:7">
      <c r="A80" s="92"/>
      <c r="D80" s="140"/>
      <c r="E80" s="141"/>
      <c r="F80" s="141"/>
      <c r="G80" s="141"/>
    </row>
    <row r="81" spans="1:7">
      <c r="A81" s="92"/>
      <c r="D81" s="140"/>
      <c r="E81" s="141"/>
      <c r="F81" s="141"/>
      <c r="G81" s="141"/>
    </row>
    <row r="82" spans="1:7">
      <c r="A82" s="92"/>
      <c r="D82" s="140"/>
      <c r="E82" s="141"/>
      <c r="F82" s="141"/>
      <c r="G82" s="141"/>
    </row>
    <row r="83" spans="1:7">
      <c r="A83" s="92"/>
      <c r="D83" s="140"/>
      <c r="E83" s="141"/>
      <c r="F83" s="141"/>
      <c r="G83" s="141"/>
    </row>
    <row r="84" spans="1:7">
      <c r="A84" s="92"/>
      <c r="D84" s="140"/>
      <c r="E84" s="141"/>
      <c r="F84" s="141"/>
      <c r="G84" s="141"/>
    </row>
    <row r="85" spans="1:7">
      <c r="A85" s="92"/>
    </row>
    <row r="86" spans="1:7">
      <c r="A86" s="93"/>
    </row>
    <row r="87" spans="1:7">
      <c r="A87" s="93"/>
    </row>
    <row r="88" spans="1:7">
      <c r="A88" s="93"/>
    </row>
    <row r="89" spans="1:7">
      <c r="A89" s="93"/>
    </row>
    <row r="90" spans="1:7">
      <c r="A90" s="93"/>
    </row>
    <row r="91" spans="1:7">
      <c r="A91" s="93"/>
    </row>
    <row r="92" spans="1:7">
      <c r="A92" s="93"/>
    </row>
    <row r="93" spans="1:7">
      <c r="A93" s="93"/>
    </row>
    <row r="94" spans="1:7">
      <c r="A94" s="93"/>
    </row>
    <row r="95" spans="1:7">
      <c r="A95" s="93"/>
    </row>
    <row r="96" spans="1:7">
      <c r="A96" s="93"/>
    </row>
    <row r="97" spans="1:1">
      <c r="A97" s="93"/>
    </row>
    <row r="98" spans="1:1">
      <c r="A98" s="93"/>
    </row>
    <row r="99" spans="1:1">
      <c r="A99" s="93"/>
    </row>
    <row r="100" spans="1:1">
      <c r="A100" s="93"/>
    </row>
    <row r="101" spans="1:1">
      <c r="A101" s="93"/>
    </row>
    <row r="102" spans="1:1">
      <c r="A102" s="93"/>
    </row>
    <row r="103" spans="1:1">
      <c r="A103" s="93"/>
    </row>
    <row r="104" spans="1:1">
      <c r="A104" s="93"/>
    </row>
    <row r="105" spans="1:1">
      <c r="A105" s="93"/>
    </row>
    <row r="106" spans="1:1">
      <c r="A106" s="93"/>
    </row>
    <row r="107" spans="1:1">
      <c r="A107" s="93"/>
    </row>
    <row r="108" spans="1:1">
      <c r="A108" s="93"/>
    </row>
    <row r="109" spans="1:1">
      <c r="A109" s="93"/>
    </row>
    <row r="110" spans="1:1">
      <c r="A110" s="93"/>
    </row>
    <row r="111" spans="1:1">
      <c r="A111" s="93"/>
    </row>
    <row r="112" spans="1:1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</sheetData>
  <sheetProtection algorithmName="SHA-512" hashValue="ykgIkxJWV2fqIJnXYHcRpRbcIxRK9wdti1/kfOclLwaLbhcsWR2PGPKcZOXETnTDhoHLM97aMYuRiqOvDPqQQg==" saltValue="yODAwloIggp21IGxnNCOAA==" spinCount="100000" sheet="1" objects="1" scenarios="1" selectLockedCells="1" selectUnlockedCells="1"/>
  <mergeCells count="5">
    <mergeCell ref="B31:D31"/>
    <mergeCell ref="B32:D32"/>
    <mergeCell ref="F31:G31"/>
    <mergeCell ref="F32:G32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topLeftCell="A23" zoomScale="65" zoomScaleNormal="75" zoomScaleSheetLayoutView="65" workbookViewId="0">
      <selection activeCell="A66" sqref="A66:C66"/>
    </sheetView>
  </sheetViews>
  <sheetFormatPr defaultColWidth="9.109375" defaultRowHeight="18"/>
  <cols>
    <col min="1" max="1" width="44.88671875" style="9" customWidth="1"/>
    <col min="2" max="2" width="19.33203125" style="330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59" t="s">
        <v>172</v>
      </c>
    </row>
    <row r="2" spans="1:15" ht="27.75" customHeight="1">
      <c r="A2" s="529" t="s">
        <v>66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</row>
    <row r="3" spans="1:15" ht="27.75" customHeight="1">
      <c r="A3" s="529" t="s">
        <v>418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</row>
    <row r="4" spans="1:15" ht="27.75" customHeight="1">
      <c r="A4" s="530" t="s">
        <v>301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</row>
    <row r="5" spans="1:15" ht="21">
      <c r="A5" s="531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</row>
    <row r="6" spans="1:15" ht="41.25" customHeight="1">
      <c r="A6" s="516" t="s">
        <v>131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</row>
    <row r="7" spans="1:15" ht="41.25" customHeight="1">
      <c r="A7" s="532" t="s">
        <v>113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</row>
    <row r="8" spans="1:15" s="45" customFormat="1" ht="74.25" customHeight="1">
      <c r="A8" s="520" t="s">
        <v>102</v>
      </c>
      <c r="B8" s="520"/>
      <c r="C8" s="542" t="s">
        <v>368</v>
      </c>
      <c r="D8" s="542"/>
      <c r="E8" s="534"/>
      <c r="F8" s="533" t="s">
        <v>367</v>
      </c>
      <c r="G8" s="542"/>
      <c r="H8" s="534"/>
      <c r="I8" s="520" t="s">
        <v>366</v>
      </c>
      <c r="J8" s="520"/>
      <c r="K8" s="520"/>
      <c r="L8" s="520" t="s">
        <v>213</v>
      </c>
      <c r="M8" s="520"/>
      <c r="N8" s="533" t="s">
        <v>214</v>
      </c>
      <c r="O8" s="534"/>
    </row>
    <row r="9" spans="1:15" s="45" customFormat="1" ht="27.75" customHeight="1">
      <c r="A9" s="520">
        <v>1</v>
      </c>
      <c r="B9" s="520"/>
      <c r="C9" s="542">
        <v>2</v>
      </c>
      <c r="D9" s="542"/>
      <c r="E9" s="534"/>
      <c r="F9" s="533">
        <v>3</v>
      </c>
      <c r="G9" s="542"/>
      <c r="H9" s="534"/>
      <c r="I9" s="520">
        <v>4</v>
      </c>
      <c r="J9" s="520"/>
      <c r="K9" s="520"/>
      <c r="L9" s="533">
        <v>5</v>
      </c>
      <c r="M9" s="534"/>
      <c r="N9" s="520">
        <v>6</v>
      </c>
      <c r="O9" s="520"/>
    </row>
    <row r="10" spans="1:15" s="45" customFormat="1" ht="135.75" customHeight="1">
      <c r="A10" s="522" t="s">
        <v>365</v>
      </c>
      <c r="B10" s="522"/>
      <c r="C10" s="488">
        <v>214</v>
      </c>
      <c r="D10" s="489"/>
      <c r="E10" s="490"/>
      <c r="F10" s="488">
        <f>SUM(F11:H13)</f>
        <v>214</v>
      </c>
      <c r="G10" s="489"/>
      <c r="H10" s="490"/>
      <c r="I10" s="488">
        <f>SUM(I11:K13)</f>
        <v>214</v>
      </c>
      <c r="J10" s="489"/>
      <c r="K10" s="490"/>
      <c r="L10" s="535">
        <f t="shared" ref="L10:L25" si="0">I10-F10</f>
        <v>0</v>
      </c>
      <c r="M10" s="535"/>
      <c r="N10" s="514">
        <f t="shared" ref="N10:N25" si="1">IF(F10=0,0,I10/F10*100)</f>
        <v>100</v>
      </c>
      <c r="O10" s="515"/>
    </row>
    <row r="11" spans="1:15" s="45" customFormat="1" ht="33" customHeight="1">
      <c r="A11" s="525" t="s">
        <v>104</v>
      </c>
      <c r="B11" s="525"/>
      <c r="C11" s="485">
        <v>1</v>
      </c>
      <c r="D11" s="486"/>
      <c r="E11" s="487"/>
      <c r="F11" s="485">
        <v>1</v>
      </c>
      <c r="G11" s="486"/>
      <c r="H11" s="487"/>
      <c r="I11" s="485">
        <v>1</v>
      </c>
      <c r="J11" s="486"/>
      <c r="K11" s="487"/>
      <c r="L11" s="491">
        <f t="shared" si="0"/>
        <v>0</v>
      </c>
      <c r="M11" s="491"/>
      <c r="N11" s="483">
        <f t="shared" si="1"/>
        <v>100</v>
      </c>
      <c r="O11" s="484"/>
    </row>
    <row r="12" spans="1:15" s="45" customFormat="1" ht="33" customHeight="1">
      <c r="A12" s="525" t="s">
        <v>103</v>
      </c>
      <c r="B12" s="525"/>
      <c r="C12" s="485">
        <v>39</v>
      </c>
      <c r="D12" s="486"/>
      <c r="E12" s="487"/>
      <c r="F12" s="485">
        <v>40</v>
      </c>
      <c r="G12" s="486"/>
      <c r="H12" s="487"/>
      <c r="I12" s="485">
        <v>40</v>
      </c>
      <c r="J12" s="486"/>
      <c r="K12" s="487"/>
      <c r="L12" s="491">
        <f t="shared" si="0"/>
        <v>0</v>
      </c>
      <c r="M12" s="491"/>
      <c r="N12" s="483">
        <f t="shared" si="1"/>
        <v>100</v>
      </c>
      <c r="O12" s="484"/>
    </row>
    <row r="13" spans="1:15" s="45" customFormat="1" ht="33" customHeight="1">
      <c r="A13" s="525" t="s">
        <v>105</v>
      </c>
      <c r="B13" s="525"/>
      <c r="C13" s="485">
        <v>174</v>
      </c>
      <c r="D13" s="486"/>
      <c r="E13" s="487"/>
      <c r="F13" s="485">
        <v>173</v>
      </c>
      <c r="G13" s="486"/>
      <c r="H13" s="487"/>
      <c r="I13" s="485">
        <v>173</v>
      </c>
      <c r="J13" s="486"/>
      <c r="K13" s="487"/>
      <c r="L13" s="491">
        <f t="shared" si="0"/>
        <v>0</v>
      </c>
      <c r="M13" s="491"/>
      <c r="N13" s="483">
        <f t="shared" si="1"/>
        <v>100</v>
      </c>
      <c r="O13" s="484"/>
    </row>
    <row r="14" spans="1:15" s="45" customFormat="1" ht="44.25" customHeight="1">
      <c r="A14" s="522" t="s">
        <v>159</v>
      </c>
      <c r="B14" s="522"/>
      <c r="C14" s="488">
        <v>8769</v>
      </c>
      <c r="D14" s="489"/>
      <c r="E14" s="490"/>
      <c r="F14" s="488">
        <f>SUM(F15:H17)</f>
        <v>10023</v>
      </c>
      <c r="G14" s="489"/>
      <c r="H14" s="490"/>
      <c r="I14" s="488">
        <v>9187</v>
      </c>
      <c r="J14" s="489"/>
      <c r="K14" s="490"/>
      <c r="L14" s="535">
        <f t="shared" si="0"/>
        <v>-836</v>
      </c>
      <c r="M14" s="535"/>
      <c r="N14" s="514">
        <f t="shared" si="1"/>
        <v>91.659183877082711</v>
      </c>
      <c r="O14" s="515"/>
    </row>
    <row r="15" spans="1:15" s="45" customFormat="1" ht="33" customHeight="1">
      <c r="A15" s="525" t="s">
        <v>104</v>
      </c>
      <c r="B15" s="525"/>
      <c r="C15" s="485">
        <v>98</v>
      </c>
      <c r="D15" s="486"/>
      <c r="E15" s="487"/>
      <c r="F15" s="485">
        <v>99</v>
      </c>
      <c r="G15" s="486"/>
      <c r="H15" s="487"/>
      <c r="I15" s="485">
        <v>128</v>
      </c>
      <c r="J15" s="486"/>
      <c r="K15" s="487"/>
      <c r="L15" s="491">
        <f t="shared" si="0"/>
        <v>29</v>
      </c>
      <c r="M15" s="491"/>
      <c r="N15" s="483">
        <f t="shared" si="1"/>
        <v>129.2929292929293</v>
      </c>
      <c r="O15" s="484"/>
    </row>
    <row r="16" spans="1:15" s="45" customFormat="1" ht="33" customHeight="1">
      <c r="A16" s="525" t="s">
        <v>103</v>
      </c>
      <c r="B16" s="525"/>
      <c r="C16" s="485">
        <v>2108</v>
      </c>
      <c r="D16" s="486"/>
      <c r="E16" s="487"/>
      <c r="F16" s="485">
        <v>2469</v>
      </c>
      <c r="G16" s="486"/>
      <c r="H16" s="487"/>
      <c r="I16" s="485">
        <v>2582</v>
      </c>
      <c r="J16" s="486"/>
      <c r="K16" s="487"/>
      <c r="L16" s="491">
        <f t="shared" si="0"/>
        <v>113</v>
      </c>
      <c r="M16" s="491"/>
      <c r="N16" s="483">
        <f t="shared" si="1"/>
        <v>104.57675172134466</v>
      </c>
      <c r="O16" s="484"/>
    </row>
    <row r="17" spans="1:25" s="45" customFormat="1" ht="33" customHeight="1">
      <c r="A17" s="525" t="s">
        <v>105</v>
      </c>
      <c r="B17" s="525"/>
      <c r="C17" s="485">
        <v>6563</v>
      </c>
      <c r="D17" s="486"/>
      <c r="E17" s="487"/>
      <c r="F17" s="485">
        <v>7455</v>
      </c>
      <c r="G17" s="486"/>
      <c r="H17" s="487"/>
      <c r="I17" s="485">
        <f>I14-I15-I16</f>
        <v>6477</v>
      </c>
      <c r="J17" s="486"/>
      <c r="K17" s="487"/>
      <c r="L17" s="491">
        <f t="shared" si="0"/>
        <v>-978</v>
      </c>
      <c r="M17" s="491"/>
      <c r="N17" s="483">
        <f t="shared" si="1"/>
        <v>86.881287726358153</v>
      </c>
      <c r="O17" s="484"/>
    </row>
    <row r="18" spans="1:25" s="45" customFormat="1" ht="47.25" customHeight="1">
      <c r="A18" s="522" t="s">
        <v>160</v>
      </c>
      <c r="B18" s="522"/>
      <c r="C18" s="488">
        <v>9094</v>
      </c>
      <c r="D18" s="489"/>
      <c r="E18" s="490"/>
      <c r="F18" s="488">
        <f>'I. Фін результат'!E95</f>
        <v>10023</v>
      </c>
      <c r="G18" s="489"/>
      <c r="H18" s="490"/>
      <c r="I18" s="488">
        <f>'I. Фін результат'!F95</f>
        <v>9244</v>
      </c>
      <c r="J18" s="489"/>
      <c r="K18" s="490"/>
      <c r="L18" s="535">
        <f t="shared" si="0"/>
        <v>-779</v>
      </c>
      <c r="M18" s="535"/>
      <c r="N18" s="514">
        <f t="shared" si="1"/>
        <v>92.227875885463433</v>
      </c>
      <c r="O18" s="515"/>
    </row>
    <row r="19" spans="1:25" s="45" customFormat="1" ht="33" customHeight="1">
      <c r="A19" s="525" t="s">
        <v>104</v>
      </c>
      <c r="B19" s="525"/>
      <c r="C19" s="485">
        <v>98</v>
      </c>
      <c r="D19" s="486"/>
      <c r="E19" s="487"/>
      <c r="F19" s="485">
        <v>99</v>
      </c>
      <c r="G19" s="486"/>
      <c r="H19" s="487"/>
      <c r="I19" s="485">
        <v>128</v>
      </c>
      <c r="J19" s="486"/>
      <c r="K19" s="487"/>
      <c r="L19" s="491">
        <f t="shared" si="0"/>
        <v>29</v>
      </c>
      <c r="M19" s="491"/>
      <c r="N19" s="483">
        <f t="shared" si="1"/>
        <v>129.2929292929293</v>
      </c>
      <c r="O19" s="484"/>
    </row>
    <row r="20" spans="1:25" s="45" customFormat="1" ht="33" customHeight="1">
      <c r="A20" s="525" t="s">
        <v>103</v>
      </c>
      <c r="B20" s="525"/>
      <c r="C20" s="485">
        <v>2114</v>
      </c>
      <c r="D20" s="486"/>
      <c r="E20" s="487"/>
      <c r="F20" s="485">
        <v>2469</v>
      </c>
      <c r="G20" s="486"/>
      <c r="H20" s="487"/>
      <c r="I20" s="485">
        <v>2589</v>
      </c>
      <c r="J20" s="486"/>
      <c r="K20" s="487"/>
      <c r="L20" s="491">
        <f t="shared" si="0"/>
        <v>120</v>
      </c>
      <c r="M20" s="491"/>
      <c r="N20" s="483">
        <f t="shared" si="1"/>
        <v>104.8602673147023</v>
      </c>
      <c r="O20" s="484"/>
    </row>
    <row r="21" spans="1:25" s="45" customFormat="1" ht="33" customHeight="1">
      <c r="A21" s="525" t="s">
        <v>105</v>
      </c>
      <c r="B21" s="525"/>
      <c r="C21" s="485">
        <v>6882</v>
      </c>
      <c r="D21" s="486"/>
      <c r="E21" s="487"/>
      <c r="F21" s="485">
        <v>7455</v>
      </c>
      <c r="G21" s="486"/>
      <c r="H21" s="487"/>
      <c r="I21" s="485">
        <f>I18-I19-I20</f>
        <v>6527</v>
      </c>
      <c r="J21" s="486"/>
      <c r="K21" s="487"/>
      <c r="L21" s="491">
        <f t="shared" si="0"/>
        <v>-928</v>
      </c>
      <c r="M21" s="491"/>
      <c r="N21" s="483">
        <f t="shared" si="1"/>
        <v>87.55197853789403</v>
      </c>
      <c r="O21" s="484"/>
    </row>
    <row r="22" spans="1:25" s="45" customFormat="1" ht="71.25" customHeight="1">
      <c r="A22" s="522" t="s">
        <v>188</v>
      </c>
      <c r="B22" s="522"/>
      <c r="C22" s="488">
        <f>IF(C10=0,0,ROUND(C18/C10/3*1000,0))</f>
        <v>14165</v>
      </c>
      <c r="D22" s="489"/>
      <c r="E22" s="490"/>
      <c r="F22" s="488">
        <f>IF(F10=0,0,ROUND(F18/F10/3*1000,0))</f>
        <v>15612</v>
      </c>
      <c r="G22" s="489"/>
      <c r="H22" s="490"/>
      <c r="I22" s="488">
        <f>IF(I10=0,0,ROUND(I18/I10/3*1000,0))</f>
        <v>14399</v>
      </c>
      <c r="J22" s="489"/>
      <c r="K22" s="490"/>
      <c r="L22" s="535">
        <f t="shared" si="0"/>
        <v>-1213</v>
      </c>
      <c r="M22" s="535"/>
      <c r="N22" s="514">
        <f t="shared" si="1"/>
        <v>92.230335639251862</v>
      </c>
      <c r="O22" s="515"/>
    </row>
    <row r="23" spans="1:25" s="45" customFormat="1" ht="33" customHeight="1">
      <c r="A23" s="525" t="s">
        <v>104</v>
      </c>
      <c r="B23" s="525"/>
      <c r="C23" s="485">
        <f>IF(C11=0,0,ROUND(C19/C11/3*1000,0))</f>
        <v>32667</v>
      </c>
      <c r="D23" s="486"/>
      <c r="E23" s="487"/>
      <c r="F23" s="485">
        <f>IF(F11=0,0,ROUND(F19/F11/3*1000,0))</f>
        <v>33000</v>
      </c>
      <c r="G23" s="486"/>
      <c r="H23" s="487"/>
      <c r="I23" s="485">
        <f>IF(I11=0,0,ROUND(I19/I11/3*1000,0))</f>
        <v>42667</v>
      </c>
      <c r="J23" s="486"/>
      <c r="K23" s="487"/>
      <c r="L23" s="491">
        <f t="shared" si="0"/>
        <v>9667</v>
      </c>
      <c r="M23" s="491"/>
      <c r="N23" s="483">
        <f t="shared" si="1"/>
        <v>129.29393939393938</v>
      </c>
      <c r="O23" s="484"/>
    </row>
    <row r="24" spans="1:25" s="45" customFormat="1" ht="33" customHeight="1">
      <c r="A24" s="525" t="s">
        <v>103</v>
      </c>
      <c r="B24" s="525"/>
      <c r="C24" s="485">
        <f>IF(C12=0,0,ROUND(C20/C12/3*1000,0))</f>
        <v>18068</v>
      </c>
      <c r="D24" s="486"/>
      <c r="E24" s="487"/>
      <c r="F24" s="485">
        <f>IF(F12=0,0,ROUND(F20/F12/3*1000,0))</f>
        <v>20575</v>
      </c>
      <c r="G24" s="486"/>
      <c r="H24" s="487"/>
      <c r="I24" s="485">
        <f>IF(I12=0,0,ROUND(I20/I12/3*1000,0))</f>
        <v>21575</v>
      </c>
      <c r="J24" s="486"/>
      <c r="K24" s="487"/>
      <c r="L24" s="491">
        <f t="shared" si="0"/>
        <v>1000</v>
      </c>
      <c r="M24" s="491"/>
      <c r="N24" s="483">
        <f t="shared" si="1"/>
        <v>104.8602673147023</v>
      </c>
      <c r="O24" s="484"/>
    </row>
    <row r="25" spans="1:25" s="45" customFormat="1" ht="33" customHeight="1">
      <c r="A25" s="525" t="s">
        <v>105</v>
      </c>
      <c r="B25" s="525"/>
      <c r="C25" s="485">
        <f>IF(C13=0,0,ROUND(C21/C13/3*1000,0))</f>
        <v>13184</v>
      </c>
      <c r="D25" s="486"/>
      <c r="E25" s="487"/>
      <c r="F25" s="485">
        <f>IF(F13=0,0,ROUND(F21/F13/3*1000,0))</f>
        <v>14364</v>
      </c>
      <c r="G25" s="486"/>
      <c r="H25" s="487"/>
      <c r="I25" s="485">
        <f>IF(I13=0,0,ROUND(I21/I13/3*1000,0))</f>
        <v>12576</v>
      </c>
      <c r="J25" s="486"/>
      <c r="K25" s="487"/>
      <c r="L25" s="491">
        <f t="shared" si="0"/>
        <v>-1788</v>
      </c>
      <c r="M25" s="491"/>
      <c r="N25" s="483">
        <f t="shared" si="1"/>
        <v>87.552213868003335</v>
      </c>
      <c r="O25" s="484"/>
      <c r="W25" s="552"/>
      <c r="X25" s="552"/>
      <c r="Y25" s="552"/>
    </row>
    <row r="26" spans="1:25" s="45" customFormat="1" ht="13.5" customHeight="1">
      <c r="A26" s="355"/>
      <c r="B26" s="355"/>
      <c r="C26" s="355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3"/>
      <c r="O26" s="353"/>
      <c r="W26" s="549"/>
      <c r="X26" s="549"/>
      <c r="Y26" s="549"/>
    </row>
    <row r="27" spans="1:25" ht="21">
      <c r="A27" s="551"/>
      <c r="B27" s="551"/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W27" s="549"/>
      <c r="X27" s="549"/>
      <c r="Y27" s="549"/>
    </row>
    <row r="28" spans="1:25" ht="11.25" hidden="1" customHeight="1">
      <c r="A28" s="352"/>
      <c r="B28" s="352"/>
      <c r="C28" s="352"/>
      <c r="D28" s="352"/>
      <c r="E28" s="352"/>
      <c r="F28" s="352"/>
      <c r="G28" s="352"/>
      <c r="H28" s="352"/>
      <c r="I28" s="352"/>
      <c r="J28" s="21"/>
      <c r="K28" s="21"/>
      <c r="L28" s="21"/>
      <c r="M28" s="21"/>
      <c r="N28" s="21"/>
      <c r="O28" s="21"/>
      <c r="W28" s="549"/>
      <c r="X28" s="549"/>
      <c r="Y28" s="549"/>
    </row>
    <row r="29" spans="1:25" ht="22.8">
      <c r="A29" s="516" t="s">
        <v>216</v>
      </c>
      <c r="B29" s="516"/>
      <c r="C29" s="516"/>
      <c r="D29" s="516"/>
      <c r="E29" s="516"/>
      <c r="F29" s="516"/>
      <c r="G29" s="516"/>
      <c r="H29" s="516"/>
      <c r="I29" s="516"/>
      <c r="J29" s="516"/>
      <c r="W29" s="45"/>
      <c r="X29" s="45"/>
      <c r="Y29" s="45"/>
    </row>
    <row r="30" spans="1:25" ht="9.75" customHeight="1">
      <c r="A30" s="340"/>
      <c r="W30" s="45"/>
      <c r="X30" s="45"/>
      <c r="Y30" s="45"/>
    </row>
    <row r="31" spans="1:25" ht="37.5" customHeight="1">
      <c r="A31" s="543" t="s">
        <v>220</v>
      </c>
      <c r="B31" s="544"/>
      <c r="C31" s="545"/>
      <c r="D31" s="517" t="s">
        <v>364</v>
      </c>
      <c r="E31" s="517"/>
      <c r="F31" s="517"/>
      <c r="G31" s="517" t="s">
        <v>363</v>
      </c>
      <c r="H31" s="517"/>
      <c r="I31" s="517"/>
      <c r="J31" s="517" t="s">
        <v>221</v>
      </c>
      <c r="K31" s="517"/>
      <c r="L31" s="517"/>
      <c r="M31" s="499" t="s">
        <v>222</v>
      </c>
      <c r="N31" s="500"/>
      <c r="O31" s="501"/>
    </row>
    <row r="32" spans="1:25" ht="155.25" customHeight="1">
      <c r="A32" s="546"/>
      <c r="B32" s="547"/>
      <c r="C32" s="548"/>
      <c r="D32" s="350" t="s">
        <v>217</v>
      </c>
      <c r="E32" s="350" t="s">
        <v>218</v>
      </c>
      <c r="F32" s="350" t="s">
        <v>219</v>
      </c>
      <c r="G32" s="350" t="s">
        <v>217</v>
      </c>
      <c r="H32" s="350" t="s">
        <v>218</v>
      </c>
      <c r="I32" s="350" t="s">
        <v>219</v>
      </c>
      <c r="J32" s="350" t="s">
        <v>217</v>
      </c>
      <c r="K32" s="350" t="s">
        <v>218</v>
      </c>
      <c r="L32" s="350" t="s">
        <v>219</v>
      </c>
      <c r="M32" s="351" t="s">
        <v>223</v>
      </c>
      <c r="N32" s="351" t="s">
        <v>224</v>
      </c>
      <c r="O32" s="351" t="s">
        <v>225</v>
      </c>
    </row>
    <row r="33" spans="1:15" ht="25.5" customHeight="1">
      <c r="A33" s="499">
        <v>1</v>
      </c>
      <c r="B33" s="500"/>
      <c r="C33" s="501"/>
      <c r="D33" s="350">
        <v>2</v>
      </c>
      <c r="E33" s="350">
        <v>3</v>
      </c>
      <c r="F33" s="350">
        <v>4</v>
      </c>
      <c r="G33" s="350">
        <v>5</v>
      </c>
      <c r="H33" s="349">
        <v>6</v>
      </c>
      <c r="I33" s="349">
        <v>7</v>
      </c>
      <c r="J33" s="349">
        <v>8</v>
      </c>
      <c r="K33" s="349">
        <v>9</v>
      </c>
      <c r="L33" s="349">
        <v>10</v>
      </c>
      <c r="M33" s="349">
        <v>11</v>
      </c>
      <c r="N33" s="349">
        <v>12</v>
      </c>
      <c r="O33" s="349">
        <v>13</v>
      </c>
    </row>
    <row r="34" spans="1:15" ht="29.25" customHeight="1">
      <c r="A34" s="492" t="s">
        <v>242</v>
      </c>
      <c r="B34" s="493"/>
      <c r="C34" s="494"/>
      <c r="D34" s="347">
        <v>23377</v>
      </c>
      <c r="E34" s="347"/>
      <c r="F34" s="347"/>
      <c r="G34" s="347">
        <v>22507</v>
      </c>
      <c r="H34" s="416"/>
      <c r="I34" s="421">
        <f>G34-D34</f>
        <v>-870</v>
      </c>
      <c r="J34" s="416"/>
      <c r="K34" s="416"/>
      <c r="L34" s="416"/>
      <c r="M34" s="346">
        <f t="shared" ref="M34:M42" si="2">IF(D34=0,0,G34/D34*100)</f>
        <v>96.278393292552508</v>
      </c>
      <c r="N34" s="349"/>
      <c r="O34" s="349"/>
    </row>
    <row r="35" spans="1:15" ht="29.25" customHeight="1">
      <c r="A35" s="492" t="s">
        <v>292</v>
      </c>
      <c r="B35" s="493"/>
      <c r="C35" s="494"/>
      <c r="D35" s="347">
        <v>2254</v>
      </c>
      <c r="E35" s="347"/>
      <c r="F35" s="347"/>
      <c r="G35" s="347">
        <v>2074</v>
      </c>
      <c r="H35" s="416"/>
      <c r="I35" s="421">
        <f t="shared" ref="I35:I45" si="3">G35-D35</f>
        <v>-180</v>
      </c>
      <c r="J35" s="416"/>
      <c r="K35" s="416"/>
      <c r="L35" s="416"/>
      <c r="M35" s="346">
        <f t="shared" si="2"/>
        <v>92.01419698314109</v>
      </c>
      <c r="N35" s="349"/>
      <c r="O35" s="349"/>
    </row>
    <row r="36" spans="1:15" ht="29.25" customHeight="1">
      <c r="A36" s="492" t="s">
        <v>240</v>
      </c>
      <c r="B36" s="493"/>
      <c r="C36" s="494"/>
      <c r="D36" s="347">
        <v>7103</v>
      </c>
      <c r="E36" s="347"/>
      <c r="F36" s="347"/>
      <c r="G36" s="347">
        <v>7720</v>
      </c>
      <c r="H36" s="416"/>
      <c r="I36" s="421">
        <f t="shared" si="3"/>
        <v>617</v>
      </c>
      <c r="J36" s="416"/>
      <c r="K36" s="416"/>
      <c r="L36" s="416"/>
      <c r="M36" s="346">
        <f t="shared" si="2"/>
        <v>108.68647050542025</v>
      </c>
      <c r="N36" s="349"/>
      <c r="O36" s="349"/>
    </row>
    <row r="37" spans="1:15" ht="29.25" customHeight="1">
      <c r="A37" s="492" t="s">
        <v>243</v>
      </c>
      <c r="B37" s="493"/>
      <c r="C37" s="494"/>
      <c r="D37" s="347">
        <v>1486</v>
      </c>
      <c r="E37" s="347"/>
      <c r="F37" s="347"/>
      <c r="G37" s="347">
        <v>1486</v>
      </c>
      <c r="H37" s="416"/>
      <c r="I37" s="421">
        <f t="shared" si="3"/>
        <v>0</v>
      </c>
      <c r="J37" s="416"/>
      <c r="K37" s="416"/>
      <c r="L37" s="416"/>
      <c r="M37" s="346">
        <f t="shared" si="2"/>
        <v>100</v>
      </c>
      <c r="N37" s="349"/>
      <c r="O37" s="349"/>
    </row>
    <row r="38" spans="1:15" ht="29.25" customHeight="1">
      <c r="A38" s="492" t="s">
        <v>245</v>
      </c>
      <c r="B38" s="493"/>
      <c r="C38" s="494"/>
      <c r="D38" s="347">
        <v>22</v>
      </c>
      <c r="E38" s="347"/>
      <c r="F38" s="347"/>
      <c r="G38" s="347">
        <v>24</v>
      </c>
      <c r="H38" s="416"/>
      <c r="I38" s="421">
        <f t="shared" si="3"/>
        <v>2</v>
      </c>
      <c r="J38" s="416"/>
      <c r="K38" s="416"/>
      <c r="L38" s="416"/>
      <c r="M38" s="346">
        <f t="shared" si="2"/>
        <v>109.09090909090908</v>
      </c>
      <c r="N38" s="349"/>
      <c r="O38" s="349"/>
    </row>
    <row r="39" spans="1:15" s="21" customFormat="1" ht="29.25" customHeight="1">
      <c r="A39" s="492" t="s">
        <v>293</v>
      </c>
      <c r="B39" s="493"/>
      <c r="C39" s="494"/>
      <c r="D39" s="347">
        <v>0</v>
      </c>
      <c r="E39" s="420"/>
      <c r="F39" s="420"/>
      <c r="G39" s="347">
        <v>0</v>
      </c>
      <c r="H39" s="416"/>
      <c r="I39" s="421">
        <f t="shared" si="3"/>
        <v>0</v>
      </c>
      <c r="J39" s="417"/>
      <c r="K39" s="416"/>
      <c r="L39" s="416"/>
      <c r="M39" s="346">
        <f t="shared" si="2"/>
        <v>0</v>
      </c>
      <c r="N39" s="338"/>
      <c r="O39" s="338"/>
    </row>
    <row r="40" spans="1:15" s="21" customFormat="1" ht="29.25" customHeight="1">
      <c r="A40" s="492" t="s">
        <v>246</v>
      </c>
      <c r="B40" s="493"/>
      <c r="C40" s="494"/>
      <c r="D40" s="347">
        <v>169</v>
      </c>
      <c r="E40" s="420"/>
      <c r="F40" s="420"/>
      <c r="G40" s="347">
        <v>101</v>
      </c>
      <c r="H40" s="416"/>
      <c r="I40" s="421">
        <f t="shared" si="3"/>
        <v>-68</v>
      </c>
      <c r="J40" s="417"/>
      <c r="K40" s="416"/>
      <c r="L40" s="416"/>
      <c r="M40" s="346">
        <f t="shared" si="2"/>
        <v>59.76331360946746</v>
      </c>
      <c r="N40" s="338"/>
      <c r="O40" s="338"/>
    </row>
    <row r="41" spans="1:15" s="21" customFormat="1" ht="29.25" customHeight="1">
      <c r="A41" s="492" t="s">
        <v>247</v>
      </c>
      <c r="B41" s="493"/>
      <c r="C41" s="494"/>
      <c r="D41" s="347">
        <v>263</v>
      </c>
      <c r="E41" s="420"/>
      <c r="F41" s="420"/>
      <c r="G41" s="347">
        <v>57</v>
      </c>
      <c r="H41" s="416"/>
      <c r="I41" s="421">
        <f t="shared" si="3"/>
        <v>-206</v>
      </c>
      <c r="J41" s="417"/>
      <c r="K41" s="416"/>
      <c r="L41" s="416"/>
      <c r="M41" s="346">
        <f t="shared" si="2"/>
        <v>21.673003802281368</v>
      </c>
      <c r="N41" s="338"/>
      <c r="O41" s="338"/>
    </row>
    <row r="42" spans="1:15" s="21" customFormat="1" ht="29.25" customHeight="1">
      <c r="A42" s="492" t="s">
        <v>248</v>
      </c>
      <c r="B42" s="493"/>
      <c r="C42" s="494"/>
      <c r="D42" s="347">
        <v>192</v>
      </c>
      <c r="E42" s="420"/>
      <c r="F42" s="420"/>
      <c r="G42" s="347">
        <v>259</v>
      </c>
      <c r="H42" s="416"/>
      <c r="I42" s="421">
        <f t="shared" si="3"/>
        <v>67</v>
      </c>
      <c r="J42" s="417"/>
      <c r="K42" s="416"/>
      <c r="L42" s="416"/>
      <c r="M42" s="346">
        <f t="shared" si="2"/>
        <v>134.89583333333331</v>
      </c>
      <c r="N42" s="338"/>
      <c r="O42" s="338"/>
    </row>
    <row r="43" spans="1:15" s="21" customFormat="1" ht="29.25" customHeight="1">
      <c r="A43" s="492" t="s">
        <v>241</v>
      </c>
      <c r="B43" s="493"/>
      <c r="C43" s="494"/>
      <c r="D43" s="347">
        <v>4</v>
      </c>
      <c r="E43" s="420"/>
      <c r="F43" s="420"/>
      <c r="G43" s="347">
        <v>19</v>
      </c>
      <c r="H43" s="416"/>
      <c r="I43" s="421">
        <f t="shared" si="3"/>
        <v>15</v>
      </c>
      <c r="J43" s="417"/>
      <c r="K43" s="416"/>
      <c r="L43" s="416"/>
      <c r="M43" s="346">
        <f>IF(D43=0,0,G43/D43*100)</f>
        <v>475</v>
      </c>
      <c r="N43" s="338"/>
      <c r="O43" s="338"/>
    </row>
    <row r="44" spans="1:15" s="21" customFormat="1" ht="29.25" customHeight="1">
      <c r="A44" s="322" t="s">
        <v>244</v>
      </c>
      <c r="B44" s="323"/>
      <c r="C44" s="324"/>
      <c r="D44" s="347">
        <v>8</v>
      </c>
      <c r="E44" s="420"/>
      <c r="F44" s="420"/>
      <c r="G44" s="347">
        <v>0</v>
      </c>
      <c r="H44" s="416"/>
      <c r="I44" s="421">
        <f t="shared" si="3"/>
        <v>-8</v>
      </c>
      <c r="J44" s="417"/>
      <c r="K44" s="416"/>
      <c r="L44" s="416"/>
      <c r="M44" s="346">
        <f>IF(D44=0,0,G44/D44*100)</f>
        <v>0</v>
      </c>
      <c r="N44" s="338"/>
      <c r="O44" s="338"/>
    </row>
    <row r="45" spans="1:15" s="21" customFormat="1" ht="33" customHeight="1">
      <c r="A45" s="496" t="s">
        <v>34</v>
      </c>
      <c r="B45" s="497"/>
      <c r="C45" s="498"/>
      <c r="D45" s="419">
        <f>SUM(D34:D44)</f>
        <v>34878</v>
      </c>
      <c r="E45" s="419"/>
      <c r="F45" s="343"/>
      <c r="G45" s="419">
        <f>SUM(G34:G44)</f>
        <v>34247</v>
      </c>
      <c r="H45" s="419"/>
      <c r="I45" s="400">
        <f t="shared" si="3"/>
        <v>-631</v>
      </c>
      <c r="J45" s="419">
        <f>SUM(J34:J44)</f>
        <v>0</v>
      </c>
      <c r="K45" s="419"/>
      <c r="L45" s="343"/>
      <c r="M45" s="345">
        <f>IF(D45=0,0,G45/D45*100)</f>
        <v>98.190836630540744</v>
      </c>
      <c r="N45" s="344"/>
      <c r="O45" s="343"/>
    </row>
    <row r="46" spans="1:15" ht="18.75" customHeight="1">
      <c r="A46" s="342"/>
      <c r="B46" s="341"/>
      <c r="C46" s="341"/>
      <c r="D46" s="341"/>
      <c r="E46" s="341"/>
      <c r="F46" s="336"/>
      <c r="G46" s="336"/>
      <c r="H46" s="336"/>
      <c r="I46" s="334"/>
      <c r="J46" s="334"/>
      <c r="K46" s="334"/>
      <c r="L46" s="334"/>
      <c r="M46" s="334"/>
      <c r="N46" s="334"/>
      <c r="O46" s="333"/>
    </row>
    <row r="47" spans="1:15" ht="22.8">
      <c r="A47" s="516" t="s">
        <v>362</v>
      </c>
      <c r="B47" s="516"/>
      <c r="C47" s="516"/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6"/>
      <c r="O47" s="516"/>
    </row>
    <row r="48" spans="1:15" ht="14.25" customHeight="1">
      <c r="A48" s="340"/>
      <c r="O48" s="332" t="s">
        <v>234</v>
      </c>
    </row>
    <row r="49" spans="1:15" ht="56.25" customHeight="1">
      <c r="A49" s="339" t="s">
        <v>361</v>
      </c>
      <c r="B49" s="520" t="s">
        <v>360</v>
      </c>
      <c r="C49" s="520"/>
      <c r="D49" s="520" t="s">
        <v>359</v>
      </c>
      <c r="E49" s="520"/>
      <c r="F49" s="520" t="s">
        <v>358</v>
      </c>
      <c r="G49" s="520"/>
      <c r="H49" s="520" t="s">
        <v>357</v>
      </c>
      <c r="I49" s="520"/>
      <c r="J49" s="520"/>
      <c r="K49" s="533" t="s">
        <v>350</v>
      </c>
      <c r="L49" s="534"/>
      <c r="M49" s="533" t="s">
        <v>356</v>
      </c>
      <c r="N49" s="542"/>
      <c r="O49" s="534"/>
    </row>
    <row r="50" spans="1:15" ht="24.75" customHeight="1">
      <c r="A50" s="338">
        <v>1</v>
      </c>
      <c r="B50" s="504">
        <v>2</v>
      </c>
      <c r="C50" s="504"/>
      <c r="D50" s="504">
        <v>3</v>
      </c>
      <c r="E50" s="504"/>
      <c r="F50" s="504">
        <v>4</v>
      </c>
      <c r="G50" s="504"/>
      <c r="H50" s="504">
        <v>5</v>
      </c>
      <c r="I50" s="504"/>
      <c r="J50" s="504"/>
      <c r="K50" s="504">
        <v>6</v>
      </c>
      <c r="L50" s="504"/>
      <c r="M50" s="505">
        <v>7</v>
      </c>
      <c r="N50" s="506"/>
      <c r="O50" s="507"/>
    </row>
    <row r="51" spans="1:15" ht="39.75" customHeight="1">
      <c r="A51" s="401" t="s">
        <v>386</v>
      </c>
      <c r="B51" s="475" t="s">
        <v>387</v>
      </c>
      <c r="C51" s="476"/>
      <c r="D51" s="502">
        <v>2117</v>
      </c>
      <c r="E51" s="503"/>
      <c r="F51" s="508">
        <v>18.8</v>
      </c>
      <c r="G51" s="509"/>
      <c r="H51" s="475" t="s">
        <v>388</v>
      </c>
      <c r="I51" s="510"/>
      <c r="J51" s="476"/>
      <c r="K51" s="478">
        <v>287</v>
      </c>
      <c r="L51" s="479"/>
      <c r="M51" s="480" t="s">
        <v>344</v>
      </c>
      <c r="N51" s="481"/>
      <c r="O51" s="482"/>
    </row>
    <row r="52" spans="1:15" ht="41.25" customHeight="1">
      <c r="A52" s="401" t="s">
        <v>386</v>
      </c>
      <c r="B52" s="475" t="s">
        <v>387</v>
      </c>
      <c r="C52" s="476"/>
      <c r="D52" s="502">
        <v>2681</v>
      </c>
      <c r="E52" s="503"/>
      <c r="F52" s="508">
        <v>18.8</v>
      </c>
      <c r="G52" s="509"/>
      <c r="H52" s="475" t="s">
        <v>389</v>
      </c>
      <c r="I52" s="510"/>
      <c r="J52" s="476"/>
      <c r="K52" s="478">
        <v>457</v>
      </c>
      <c r="L52" s="479"/>
      <c r="M52" s="480" t="s">
        <v>344</v>
      </c>
      <c r="N52" s="481"/>
      <c r="O52" s="482"/>
    </row>
    <row r="53" spans="1:15" ht="38.25" customHeight="1">
      <c r="A53" s="401" t="s">
        <v>386</v>
      </c>
      <c r="B53" s="475" t="s">
        <v>387</v>
      </c>
      <c r="C53" s="476"/>
      <c r="D53" s="402"/>
      <c r="E53" s="403">
        <v>1796</v>
      </c>
      <c r="F53" s="508">
        <v>27.5</v>
      </c>
      <c r="G53" s="509"/>
      <c r="H53" s="475" t="s">
        <v>390</v>
      </c>
      <c r="I53" s="510"/>
      <c r="J53" s="476"/>
      <c r="K53" s="478">
        <v>827</v>
      </c>
      <c r="L53" s="479"/>
      <c r="M53" s="495" t="s">
        <v>344</v>
      </c>
      <c r="N53" s="495"/>
      <c r="O53" s="495"/>
    </row>
    <row r="54" spans="1:15" ht="44.25" customHeight="1">
      <c r="A54" s="401" t="s">
        <v>391</v>
      </c>
      <c r="B54" s="511" t="s">
        <v>392</v>
      </c>
      <c r="C54" s="511"/>
      <c r="D54" s="502">
        <v>2750</v>
      </c>
      <c r="E54" s="503"/>
      <c r="F54" s="508">
        <v>5</v>
      </c>
      <c r="G54" s="509"/>
      <c r="H54" s="475" t="s">
        <v>393</v>
      </c>
      <c r="I54" s="510"/>
      <c r="J54" s="476"/>
      <c r="K54" s="478">
        <v>505</v>
      </c>
      <c r="L54" s="479"/>
      <c r="M54" s="495" t="s">
        <v>396</v>
      </c>
      <c r="N54" s="495"/>
      <c r="O54" s="495"/>
    </row>
    <row r="55" spans="1:15" ht="44.25" customHeight="1">
      <c r="A55" s="401" t="s">
        <v>391</v>
      </c>
      <c r="B55" s="511" t="s">
        <v>394</v>
      </c>
      <c r="C55" s="511"/>
      <c r="D55" s="523">
        <v>5520</v>
      </c>
      <c r="E55" s="524"/>
      <c r="F55" s="521">
        <v>5</v>
      </c>
      <c r="G55" s="521"/>
      <c r="H55" s="477" t="s">
        <v>395</v>
      </c>
      <c r="I55" s="477"/>
      <c r="J55" s="477"/>
      <c r="K55" s="478">
        <v>1942</v>
      </c>
      <c r="L55" s="479"/>
      <c r="M55" s="480" t="s">
        <v>397</v>
      </c>
      <c r="N55" s="481"/>
      <c r="O55" s="482"/>
    </row>
    <row r="56" spans="1:15" ht="81.75" customHeight="1">
      <c r="A56" s="404" t="s">
        <v>391</v>
      </c>
      <c r="B56" s="475" t="s">
        <v>398</v>
      </c>
      <c r="C56" s="476"/>
      <c r="D56" s="405"/>
      <c r="E56" s="406">
        <v>800</v>
      </c>
      <c r="F56" s="540">
        <v>12.5</v>
      </c>
      <c r="G56" s="541"/>
      <c r="H56" s="499" t="s">
        <v>419</v>
      </c>
      <c r="I56" s="500"/>
      <c r="J56" s="501"/>
      <c r="K56" s="478">
        <v>0</v>
      </c>
      <c r="L56" s="479"/>
      <c r="M56" s="480" t="s">
        <v>399</v>
      </c>
      <c r="N56" s="481"/>
      <c r="O56" s="482"/>
    </row>
    <row r="57" spans="1:15" ht="30" customHeight="1">
      <c r="A57" s="337" t="s">
        <v>34</v>
      </c>
      <c r="B57" s="518" t="s">
        <v>16</v>
      </c>
      <c r="C57" s="518"/>
      <c r="D57" s="518" t="s">
        <v>16</v>
      </c>
      <c r="E57" s="518"/>
      <c r="F57" s="518" t="s">
        <v>16</v>
      </c>
      <c r="G57" s="518"/>
      <c r="H57" s="519"/>
      <c r="I57" s="519"/>
      <c r="J57" s="519"/>
      <c r="K57" s="553">
        <f>SUM(K51:K56)</f>
        <v>4018</v>
      </c>
      <c r="L57" s="554"/>
      <c r="M57" s="539"/>
      <c r="N57" s="539"/>
      <c r="O57" s="539"/>
    </row>
    <row r="58" spans="1:15" ht="22.8">
      <c r="A58" s="516" t="s">
        <v>355</v>
      </c>
      <c r="B58" s="516"/>
      <c r="C58" s="516"/>
      <c r="D58" s="516"/>
      <c r="E58" s="516"/>
      <c r="F58" s="516"/>
      <c r="G58" s="516"/>
      <c r="H58" s="516"/>
      <c r="I58" s="516"/>
      <c r="J58" s="516"/>
      <c r="K58" s="516"/>
      <c r="L58" s="516"/>
      <c r="M58" s="516"/>
      <c r="N58" s="516"/>
      <c r="O58" s="516"/>
    </row>
    <row r="59" spans="1:15" ht="20.25" customHeight="1">
      <c r="A59" s="334"/>
      <c r="B59" s="335"/>
      <c r="C59" s="334"/>
      <c r="D59" s="334"/>
      <c r="E59" s="334"/>
      <c r="F59" s="334"/>
      <c r="G59" s="334"/>
      <c r="H59" s="334"/>
      <c r="I59" s="333"/>
      <c r="O59" s="332"/>
    </row>
    <row r="60" spans="1:15" ht="49.5" customHeight="1">
      <c r="A60" s="520" t="s">
        <v>354</v>
      </c>
      <c r="B60" s="520"/>
      <c r="C60" s="520"/>
      <c r="D60" s="520" t="s">
        <v>353</v>
      </c>
      <c r="E60" s="520"/>
      <c r="F60" s="520" t="s">
        <v>352</v>
      </c>
      <c r="G60" s="520"/>
      <c r="H60" s="520"/>
      <c r="I60" s="520"/>
      <c r="J60" s="520" t="s">
        <v>351</v>
      </c>
      <c r="K60" s="520"/>
      <c r="L60" s="520"/>
      <c r="M60" s="520"/>
      <c r="N60" s="520" t="s">
        <v>350</v>
      </c>
      <c r="O60" s="520"/>
    </row>
    <row r="61" spans="1:15" ht="42.75" customHeight="1">
      <c r="A61" s="520"/>
      <c r="B61" s="520"/>
      <c r="C61" s="520"/>
      <c r="D61" s="520"/>
      <c r="E61" s="520"/>
      <c r="F61" s="504" t="s">
        <v>91</v>
      </c>
      <c r="G61" s="504"/>
      <c r="H61" s="520" t="s">
        <v>92</v>
      </c>
      <c r="I61" s="520"/>
      <c r="J61" s="504" t="s">
        <v>91</v>
      </c>
      <c r="K61" s="504"/>
      <c r="L61" s="520" t="s">
        <v>92</v>
      </c>
      <c r="M61" s="520"/>
      <c r="N61" s="520"/>
      <c r="O61" s="520"/>
    </row>
    <row r="62" spans="1:15" ht="27" customHeight="1">
      <c r="A62" s="520">
        <v>1</v>
      </c>
      <c r="B62" s="520"/>
      <c r="C62" s="520"/>
      <c r="D62" s="533">
        <v>2</v>
      </c>
      <c r="E62" s="534"/>
      <c r="F62" s="533">
        <v>3</v>
      </c>
      <c r="G62" s="534"/>
      <c r="H62" s="505">
        <v>4</v>
      </c>
      <c r="I62" s="507"/>
      <c r="J62" s="505">
        <v>5</v>
      </c>
      <c r="K62" s="507"/>
      <c r="L62" s="505">
        <v>6</v>
      </c>
      <c r="M62" s="507"/>
      <c r="N62" s="505">
        <v>7</v>
      </c>
      <c r="O62" s="507"/>
    </row>
    <row r="63" spans="1:15" ht="30.75" customHeight="1">
      <c r="A63" s="525" t="s">
        <v>349</v>
      </c>
      <c r="B63" s="525"/>
      <c r="C63" s="525"/>
      <c r="D63" s="485">
        <f>SUM(D65:E69)</f>
        <v>5537</v>
      </c>
      <c r="E63" s="487"/>
      <c r="F63" s="485">
        <f>SUM(F68:G69)</f>
        <v>0</v>
      </c>
      <c r="G63" s="487"/>
      <c r="H63" s="485">
        <f>SUM(H68:I69)</f>
        <v>0</v>
      </c>
      <c r="I63" s="487"/>
      <c r="J63" s="485">
        <f>SUM(J65:K69)</f>
        <v>807</v>
      </c>
      <c r="K63" s="487"/>
      <c r="L63" s="485">
        <f>SUM(L65:M69)</f>
        <v>1519</v>
      </c>
      <c r="M63" s="487"/>
      <c r="N63" s="485">
        <f>SUM(N65:O69)</f>
        <v>4018</v>
      </c>
      <c r="O63" s="487"/>
    </row>
    <row r="64" spans="1:15" ht="21" customHeight="1">
      <c r="A64" s="525" t="s">
        <v>345</v>
      </c>
      <c r="B64" s="525"/>
      <c r="C64" s="525"/>
      <c r="D64" s="485"/>
      <c r="E64" s="487"/>
      <c r="F64" s="485"/>
      <c r="G64" s="487"/>
      <c r="H64" s="485"/>
      <c r="I64" s="487"/>
      <c r="J64" s="485"/>
      <c r="K64" s="487"/>
      <c r="L64" s="485"/>
      <c r="M64" s="487"/>
      <c r="N64" s="485"/>
      <c r="O64" s="487"/>
    </row>
    <row r="65" spans="1:15" s="418" customFormat="1" ht="29.25" customHeight="1">
      <c r="A65" s="526" t="s">
        <v>394</v>
      </c>
      <c r="B65" s="527"/>
      <c r="C65" s="528"/>
      <c r="D65" s="422"/>
      <c r="E65" s="423">
        <v>2555</v>
      </c>
      <c r="F65" s="422"/>
      <c r="G65" s="423"/>
      <c r="H65" s="422"/>
      <c r="I65" s="423"/>
      <c r="J65" s="422"/>
      <c r="K65" s="423">
        <v>307</v>
      </c>
      <c r="L65" s="422"/>
      <c r="M65" s="423">
        <f>E65-K55</f>
        <v>613</v>
      </c>
      <c r="N65" s="422"/>
      <c r="O65" s="423">
        <f>E65+H65-M65</f>
        <v>1942</v>
      </c>
    </row>
    <row r="66" spans="1:15" s="418" customFormat="1" ht="29.25" customHeight="1">
      <c r="A66" s="526" t="s">
        <v>392</v>
      </c>
      <c r="B66" s="527"/>
      <c r="C66" s="528"/>
      <c r="D66" s="422"/>
      <c r="E66" s="423">
        <v>917</v>
      </c>
      <c r="F66" s="422"/>
      <c r="G66" s="423"/>
      <c r="H66" s="422"/>
      <c r="I66" s="423"/>
      <c r="J66" s="422"/>
      <c r="K66" s="423">
        <v>138</v>
      </c>
      <c r="L66" s="422"/>
      <c r="M66" s="423">
        <f>E66-K54</f>
        <v>412</v>
      </c>
      <c r="N66" s="422"/>
      <c r="O66" s="423">
        <f t="shared" ref="O66:O67" si="4">E66+H66-M66</f>
        <v>505</v>
      </c>
    </row>
    <row r="67" spans="1:15" s="418" customFormat="1" ht="29.25" customHeight="1">
      <c r="A67" s="526" t="s">
        <v>400</v>
      </c>
      <c r="B67" s="527"/>
      <c r="C67" s="528"/>
      <c r="D67" s="422"/>
      <c r="E67" s="423">
        <v>481</v>
      </c>
      <c r="F67" s="422"/>
      <c r="G67" s="423"/>
      <c r="H67" s="422"/>
      <c r="I67" s="423"/>
      <c r="J67" s="422"/>
      <c r="K67" s="423">
        <v>119</v>
      </c>
      <c r="L67" s="422"/>
      <c r="M67" s="423">
        <f>E67-K51</f>
        <v>194</v>
      </c>
      <c r="N67" s="422"/>
      <c r="O67" s="423">
        <f t="shared" si="4"/>
        <v>287</v>
      </c>
    </row>
    <row r="68" spans="1:15" s="418" customFormat="1" ht="29.25" customHeight="1">
      <c r="A68" s="526" t="s">
        <v>400</v>
      </c>
      <c r="B68" s="527"/>
      <c r="C68" s="528"/>
      <c r="D68" s="512">
        <v>609</v>
      </c>
      <c r="E68" s="513"/>
      <c r="F68" s="512"/>
      <c r="G68" s="513"/>
      <c r="H68" s="512"/>
      <c r="I68" s="513"/>
      <c r="J68" s="512">
        <v>151</v>
      </c>
      <c r="K68" s="513"/>
      <c r="L68" s="512">
        <f>D68-K52</f>
        <v>152</v>
      </c>
      <c r="M68" s="513"/>
      <c r="N68" s="512">
        <f>D68+H68-L68</f>
        <v>457</v>
      </c>
      <c r="O68" s="513"/>
    </row>
    <row r="69" spans="1:15" s="418" customFormat="1" ht="29.25" customHeight="1">
      <c r="A69" s="526" t="s">
        <v>400</v>
      </c>
      <c r="B69" s="527"/>
      <c r="C69" s="528"/>
      <c r="D69" s="512">
        <v>975</v>
      </c>
      <c r="E69" s="513"/>
      <c r="F69" s="512"/>
      <c r="G69" s="513"/>
      <c r="H69" s="512"/>
      <c r="I69" s="513"/>
      <c r="J69" s="512">
        <v>92</v>
      </c>
      <c r="K69" s="513"/>
      <c r="L69" s="512">
        <f>D69-K53</f>
        <v>148</v>
      </c>
      <c r="M69" s="513"/>
      <c r="N69" s="512">
        <f>D69+H69-L69</f>
        <v>827</v>
      </c>
      <c r="O69" s="513"/>
    </row>
    <row r="70" spans="1:15" ht="30.75" customHeight="1">
      <c r="A70" s="525" t="s">
        <v>348</v>
      </c>
      <c r="B70" s="525"/>
      <c r="C70" s="525"/>
      <c r="D70" s="485">
        <f>SUM(D72:E72)</f>
        <v>800</v>
      </c>
      <c r="E70" s="487"/>
      <c r="F70" s="485">
        <f>SUM(F72:G72)</f>
        <v>0</v>
      </c>
      <c r="G70" s="487"/>
      <c r="H70" s="485">
        <f>SUM(H72:I72)</f>
        <v>0</v>
      </c>
      <c r="I70" s="487"/>
      <c r="J70" s="485">
        <f>SUM(J72:K72)</f>
        <v>800</v>
      </c>
      <c r="K70" s="487"/>
      <c r="L70" s="485">
        <f>SUM(L72:M72)</f>
        <v>800</v>
      </c>
      <c r="M70" s="487"/>
      <c r="N70" s="485">
        <f>SUM(N72:O72)</f>
        <v>0</v>
      </c>
      <c r="O70" s="487"/>
    </row>
    <row r="71" spans="1:15" ht="23.25" customHeight="1">
      <c r="A71" s="525" t="s">
        <v>347</v>
      </c>
      <c r="B71" s="525"/>
      <c r="C71" s="525"/>
      <c r="D71" s="485"/>
      <c r="E71" s="487"/>
      <c r="F71" s="485"/>
      <c r="G71" s="487"/>
      <c r="H71" s="485"/>
      <c r="I71" s="487"/>
      <c r="J71" s="485"/>
      <c r="K71" s="487"/>
      <c r="L71" s="485"/>
      <c r="M71" s="487"/>
      <c r="N71" s="485"/>
      <c r="O71" s="487"/>
    </row>
    <row r="72" spans="1:15" s="418" customFormat="1" ht="30" customHeight="1">
      <c r="A72" s="536" t="s">
        <v>401</v>
      </c>
      <c r="B72" s="537"/>
      <c r="C72" s="538"/>
      <c r="D72" s="512">
        <v>800</v>
      </c>
      <c r="E72" s="513"/>
      <c r="F72" s="512"/>
      <c r="G72" s="513"/>
      <c r="H72" s="512"/>
      <c r="I72" s="513"/>
      <c r="J72" s="512">
        <v>800</v>
      </c>
      <c r="K72" s="513"/>
      <c r="L72" s="512">
        <v>800</v>
      </c>
      <c r="M72" s="513"/>
      <c r="N72" s="512">
        <f>D72+H72-L72</f>
        <v>0</v>
      </c>
      <c r="O72" s="513"/>
    </row>
    <row r="73" spans="1:15" ht="30.75" customHeight="1">
      <c r="A73" s="525" t="s">
        <v>346</v>
      </c>
      <c r="B73" s="525"/>
      <c r="C73" s="525"/>
      <c r="D73" s="485">
        <f>SUM(D75:E76)</f>
        <v>0</v>
      </c>
      <c r="E73" s="487"/>
      <c r="F73" s="485">
        <f>SUM(F75:G76)</f>
        <v>0</v>
      </c>
      <c r="G73" s="487"/>
      <c r="H73" s="485">
        <f>SUM(H75:I76)</f>
        <v>0</v>
      </c>
      <c r="I73" s="487"/>
      <c r="J73" s="485">
        <f>SUM(J75:K76)</f>
        <v>0</v>
      </c>
      <c r="K73" s="487"/>
      <c r="L73" s="485">
        <f>SUM(L75:M76)</f>
        <v>0</v>
      </c>
      <c r="M73" s="487"/>
      <c r="N73" s="485">
        <f>SUM(N75:O76)</f>
        <v>0</v>
      </c>
      <c r="O73" s="487"/>
    </row>
    <row r="74" spans="1:15" ht="21.75" customHeight="1">
      <c r="A74" s="525" t="s">
        <v>345</v>
      </c>
      <c r="B74" s="525"/>
      <c r="C74" s="525"/>
      <c r="D74" s="485"/>
      <c r="E74" s="487"/>
      <c r="F74" s="485"/>
      <c r="G74" s="487"/>
      <c r="H74" s="485"/>
      <c r="I74" s="487"/>
      <c r="J74" s="485"/>
      <c r="K74" s="487"/>
      <c r="L74" s="485"/>
      <c r="M74" s="487"/>
      <c r="N74" s="485"/>
      <c r="O74" s="487"/>
    </row>
    <row r="75" spans="1:15" ht="23.25" customHeight="1">
      <c r="A75" s="525"/>
      <c r="B75" s="525"/>
      <c r="C75" s="525"/>
      <c r="D75" s="485"/>
      <c r="E75" s="487"/>
      <c r="F75" s="485"/>
      <c r="G75" s="487"/>
      <c r="H75" s="485"/>
      <c r="I75" s="487"/>
      <c r="J75" s="485"/>
      <c r="K75" s="487"/>
      <c r="L75" s="485"/>
      <c r="M75" s="487"/>
      <c r="N75" s="485">
        <f>D75+H75-L75</f>
        <v>0</v>
      </c>
      <c r="O75" s="487"/>
    </row>
    <row r="76" spans="1:15" ht="23.25" hidden="1" customHeight="1">
      <c r="A76" s="525"/>
      <c r="B76" s="525"/>
      <c r="C76" s="525"/>
      <c r="D76" s="485"/>
      <c r="E76" s="487"/>
      <c r="F76" s="485"/>
      <c r="G76" s="487"/>
      <c r="H76" s="485"/>
      <c r="I76" s="487"/>
      <c r="J76" s="485"/>
      <c r="K76" s="487"/>
      <c r="L76" s="485"/>
      <c r="M76" s="487"/>
      <c r="N76" s="485">
        <f>D76+H76-L76</f>
        <v>0</v>
      </c>
      <c r="O76" s="487"/>
    </row>
    <row r="77" spans="1:15" ht="51" customHeight="1">
      <c r="A77" s="522" t="s">
        <v>34</v>
      </c>
      <c r="B77" s="522"/>
      <c r="C77" s="522"/>
      <c r="D77" s="488">
        <f>SUM(D63,D70,D73)</f>
        <v>6337</v>
      </c>
      <c r="E77" s="490"/>
      <c r="F77" s="488">
        <f>SUM(F63,F70,F73)</f>
        <v>0</v>
      </c>
      <c r="G77" s="490"/>
      <c r="H77" s="488">
        <f>SUM(H63,H70,H73)</f>
        <v>0</v>
      </c>
      <c r="I77" s="490"/>
      <c r="J77" s="488">
        <f>SUM(J63,J70,J73)</f>
        <v>1607</v>
      </c>
      <c r="K77" s="490"/>
      <c r="L77" s="488">
        <f>SUM(L63,L70,L73)</f>
        <v>2319</v>
      </c>
      <c r="M77" s="490"/>
      <c r="N77" s="488">
        <f>SUM(N63,N70,N73)</f>
        <v>4018</v>
      </c>
      <c r="O77" s="490"/>
    </row>
    <row r="78" spans="1:15">
      <c r="C78" s="331"/>
      <c r="D78" s="331"/>
      <c r="E78" s="331"/>
    </row>
    <row r="79" spans="1:15">
      <c r="C79" s="331"/>
      <c r="D79" s="331"/>
      <c r="E79" s="331"/>
    </row>
    <row r="80" spans="1:15">
      <c r="A80" s="319"/>
      <c r="C80" s="331"/>
      <c r="D80" s="331"/>
      <c r="E80" s="331"/>
    </row>
    <row r="81" spans="1:15">
      <c r="A81" s="332"/>
      <c r="C81" s="331"/>
      <c r="D81" s="331"/>
      <c r="E81" s="331"/>
      <c r="F81" s="332"/>
      <c r="G81" s="332"/>
      <c r="L81" s="455"/>
      <c r="M81" s="550"/>
      <c r="N81" s="550"/>
      <c r="O81" s="550"/>
    </row>
    <row r="82" spans="1:15">
      <c r="C82" s="331"/>
      <c r="D82" s="331"/>
      <c r="E82" s="331"/>
    </row>
    <row r="83" spans="1:15">
      <c r="C83" s="331"/>
      <c r="D83" s="331"/>
      <c r="E83" s="331"/>
    </row>
    <row r="84" spans="1:15">
      <c r="C84" s="331"/>
      <c r="D84" s="331"/>
      <c r="E84" s="331"/>
    </row>
    <row r="85" spans="1:15">
      <c r="C85" s="331"/>
      <c r="D85" s="331"/>
      <c r="E85" s="331"/>
    </row>
    <row r="86" spans="1:15">
      <c r="C86" s="331"/>
      <c r="D86" s="331"/>
      <c r="E86" s="331"/>
    </row>
    <row r="87" spans="1:15">
      <c r="C87" s="331"/>
      <c r="D87" s="331"/>
      <c r="E87" s="331"/>
    </row>
    <row r="88" spans="1:15">
      <c r="C88" s="331"/>
      <c r="D88" s="331"/>
      <c r="E88" s="331"/>
    </row>
    <row r="89" spans="1:15">
      <c r="C89" s="331"/>
      <c r="D89" s="331"/>
      <c r="E89" s="331"/>
    </row>
    <row r="90" spans="1:15">
      <c r="B90" s="9"/>
      <c r="C90" s="331"/>
      <c r="D90" s="331"/>
      <c r="E90" s="331"/>
    </row>
    <row r="91" spans="1:15">
      <c r="B91" s="9"/>
      <c r="C91" s="331"/>
      <c r="D91" s="331"/>
      <c r="E91" s="331"/>
    </row>
  </sheetData>
  <sheetProtection algorithmName="SHA-512" hashValue="MPRegPkICpQ9LtKMHlYFdeA2YO6cZUpOma1fTdmEzP9icG7zbUEKy6Z41UJ1xY4/xnL3fz0Nkk+9DXk8a+XTfg==" saltValue="Cf7jmY0vh74MBRgvzCFqmg==" spinCount="100000" sheet="1" objects="1" scenarios="1" selectLockedCells="1" selectUnlockedCells="1"/>
  <mergeCells count="295">
    <mergeCell ref="B51:C51"/>
    <mergeCell ref="H51:J51"/>
    <mergeCell ref="K49:L49"/>
    <mergeCell ref="B49:C49"/>
    <mergeCell ref="D63:E63"/>
    <mergeCell ref="H63:I63"/>
    <mergeCell ref="J61:K61"/>
    <mergeCell ref="L61:M61"/>
    <mergeCell ref="H49:J49"/>
    <mergeCell ref="F60:I60"/>
    <mergeCell ref="B52:C52"/>
    <mergeCell ref="D52:E52"/>
    <mergeCell ref="F52:G52"/>
    <mergeCell ref="H52:J52"/>
    <mergeCell ref="K52:L52"/>
    <mergeCell ref="M52:O52"/>
    <mergeCell ref="K57:L57"/>
    <mergeCell ref="J62:K62"/>
    <mergeCell ref="F62:G62"/>
    <mergeCell ref="D62:E62"/>
    <mergeCell ref="J60:M60"/>
    <mergeCell ref="K53:L53"/>
    <mergeCell ref="M53:O53"/>
    <mergeCell ref="N62:O62"/>
    <mergeCell ref="W28:Y28"/>
    <mergeCell ref="L81:O81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34:C34"/>
    <mergeCell ref="A23:B23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A31:C32"/>
    <mergeCell ref="C25:E25"/>
    <mergeCell ref="F17:H17"/>
    <mergeCell ref="I9:K9"/>
    <mergeCell ref="I10:K10"/>
    <mergeCell ref="C8:E8"/>
    <mergeCell ref="C9:E9"/>
    <mergeCell ref="C10:E10"/>
    <mergeCell ref="F9:H9"/>
    <mergeCell ref="F10:H10"/>
    <mergeCell ref="F11:H11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F25:H25"/>
    <mergeCell ref="F21:H21"/>
    <mergeCell ref="F22:H22"/>
    <mergeCell ref="F23:H23"/>
    <mergeCell ref="D68:E68"/>
    <mergeCell ref="G31:I31"/>
    <mergeCell ref="L18:M18"/>
    <mergeCell ref="N24:O24"/>
    <mergeCell ref="I18:K18"/>
    <mergeCell ref="I19:K19"/>
    <mergeCell ref="I20:K20"/>
    <mergeCell ref="N74:O74"/>
    <mergeCell ref="L74:M74"/>
    <mergeCell ref="H74:I74"/>
    <mergeCell ref="L70:M70"/>
    <mergeCell ref="H71:I71"/>
    <mergeCell ref="J74:K74"/>
    <mergeCell ref="N70:O70"/>
    <mergeCell ref="L64:M64"/>
    <mergeCell ref="M49:O49"/>
    <mergeCell ref="H56:J56"/>
    <mergeCell ref="K56:L56"/>
    <mergeCell ref="H73:I73"/>
    <mergeCell ref="J73:K73"/>
    <mergeCell ref="L73:M73"/>
    <mergeCell ref="N73:O73"/>
    <mergeCell ref="K51:L51"/>
    <mergeCell ref="K50:L50"/>
    <mergeCell ref="F75:G75"/>
    <mergeCell ref="D74:E74"/>
    <mergeCell ref="N64:O64"/>
    <mergeCell ref="M57:O57"/>
    <mergeCell ref="A58:O58"/>
    <mergeCell ref="A65:C65"/>
    <mergeCell ref="F72:G72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A35:C35"/>
    <mergeCell ref="A36:C36"/>
    <mergeCell ref="A37:C37"/>
    <mergeCell ref="A38:C38"/>
    <mergeCell ref="A41:C41"/>
    <mergeCell ref="A42:C42"/>
    <mergeCell ref="A43:C43"/>
    <mergeCell ref="F56:G56"/>
    <mergeCell ref="A68:C68"/>
    <mergeCell ref="A8:B8"/>
    <mergeCell ref="C18:E18"/>
    <mergeCell ref="N25:O25"/>
    <mergeCell ref="L22:M22"/>
    <mergeCell ref="A47:O47"/>
    <mergeCell ref="F49:G49"/>
    <mergeCell ref="A77:C77"/>
    <mergeCell ref="D69:E69"/>
    <mergeCell ref="A74:C74"/>
    <mergeCell ref="A73:C73"/>
    <mergeCell ref="A76:C76"/>
    <mergeCell ref="A70:C70"/>
    <mergeCell ref="D73:E73"/>
    <mergeCell ref="D64:E64"/>
    <mergeCell ref="F64:G64"/>
    <mergeCell ref="A72:C72"/>
    <mergeCell ref="A69:C69"/>
    <mergeCell ref="A67:C67"/>
    <mergeCell ref="D72:E72"/>
    <mergeCell ref="A64:C64"/>
    <mergeCell ref="F73:G73"/>
    <mergeCell ref="A75:C75"/>
    <mergeCell ref="D75:E75"/>
    <mergeCell ref="D70:E70"/>
    <mergeCell ref="F70:G70"/>
    <mergeCell ref="F74:G74"/>
    <mergeCell ref="D71:E71"/>
    <mergeCell ref="A71:C71"/>
    <mergeCell ref="F69:G69"/>
    <mergeCell ref="J68:K68"/>
    <mergeCell ref="A2:O2"/>
    <mergeCell ref="A3:O3"/>
    <mergeCell ref="I11:K11"/>
    <mergeCell ref="F51:G51"/>
    <mergeCell ref="D49:E49"/>
    <mergeCell ref="J31:L31"/>
    <mergeCell ref="H70:I70"/>
    <mergeCell ref="J70:K70"/>
    <mergeCell ref="H64:I64"/>
    <mergeCell ref="A4:O4"/>
    <mergeCell ref="A5:O5"/>
    <mergeCell ref="A6:O6"/>
    <mergeCell ref="A7:O7"/>
    <mergeCell ref="L8:M8"/>
    <mergeCell ref="N8:O8"/>
    <mergeCell ref="L69:M69"/>
    <mergeCell ref="J69:K69"/>
    <mergeCell ref="H75:I75"/>
    <mergeCell ref="J75:K75"/>
    <mergeCell ref="L75:M75"/>
    <mergeCell ref="N75:O75"/>
    <mergeCell ref="A9:B9"/>
    <mergeCell ref="A10:B10"/>
    <mergeCell ref="M31:O31"/>
    <mergeCell ref="L72:M72"/>
    <mergeCell ref="F71:G71"/>
    <mergeCell ref="N72:O72"/>
    <mergeCell ref="B55:C55"/>
    <mergeCell ref="D55:E55"/>
    <mergeCell ref="F61:G61"/>
    <mergeCell ref="L63:M63"/>
    <mergeCell ref="N71:O71"/>
    <mergeCell ref="D57:E57"/>
    <mergeCell ref="A63:C63"/>
    <mergeCell ref="A62:C62"/>
    <mergeCell ref="D60:E61"/>
    <mergeCell ref="A60:C61"/>
    <mergeCell ref="B57:C57"/>
    <mergeCell ref="B56:C56"/>
    <mergeCell ref="A66:C66"/>
    <mergeCell ref="N69:O69"/>
    <mergeCell ref="N77:O77"/>
    <mergeCell ref="D76:E76"/>
    <mergeCell ref="F76:G76"/>
    <mergeCell ref="H76:I76"/>
    <mergeCell ref="J76:K76"/>
    <mergeCell ref="L76:M76"/>
    <mergeCell ref="N76:O76"/>
    <mergeCell ref="D77:E77"/>
    <mergeCell ref="H77:I77"/>
    <mergeCell ref="J77:K77"/>
    <mergeCell ref="L77:M77"/>
    <mergeCell ref="F77:G77"/>
    <mergeCell ref="I25:K25"/>
    <mergeCell ref="L62:M62"/>
    <mergeCell ref="H50:J50"/>
    <mergeCell ref="H57:J57"/>
    <mergeCell ref="F63:G63"/>
    <mergeCell ref="H61:I61"/>
    <mergeCell ref="F55:G55"/>
    <mergeCell ref="L71:M71"/>
    <mergeCell ref="J71:K71"/>
    <mergeCell ref="H69:I69"/>
    <mergeCell ref="L68:M68"/>
    <mergeCell ref="J64:K6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N21:O21"/>
    <mergeCell ref="N22:O22"/>
    <mergeCell ref="F18:H18"/>
    <mergeCell ref="F19:H19"/>
    <mergeCell ref="L19:M19"/>
    <mergeCell ref="L20:M20"/>
    <mergeCell ref="L25:M25"/>
    <mergeCell ref="F54:G54"/>
    <mergeCell ref="H54:J54"/>
    <mergeCell ref="K54:L54"/>
    <mergeCell ref="F50:G50"/>
    <mergeCell ref="N63:O63"/>
    <mergeCell ref="J63:K63"/>
    <mergeCell ref="M56:O56"/>
    <mergeCell ref="H72:I72"/>
    <mergeCell ref="J72:K72"/>
    <mergeCell ref="F68:G68"/>
    <mergeCell ref="H68:I68"/>
    <mergeCell ref="H62:I62"/>
    <mergeCell ref="F57:G57"/>
    <mergeCell ref="N68:O68"/>
    <mergeCell ref="N60:O61"/>
    <mergeCell ref="B53:C53"/>
    <mergeCell ref="H55:J55"/>
    <mergeCell ref="K55:L55"/>
    <mergeCell ref="M55:O55"/>
    <mergeCell ref="N23:O23"/>
    <mergeCell ref="I21:K21"/>
    <mergeCell ref="I22:K22"/>
    <mergeCell ref="L21:M21"/>
    <mergeCell ref="I23:K23"/>
    <mergeCell ref="A39:C39"/>
    <mergeCell ref="A40:C40"/>
    <mergeCell ref="I24:K24"/>
    <mergeCell ref="M54:O54"/>
    <mergeCell ref="A45:C45"/>
    <mergeCell ref="A33:C33"/>
    <mergeCell ref="D51:E51"/>
    <mergeCell ref="D50:E50"/>
    <mergeCell ref="B50:C50"/>
    <mergeCell ref="M50:O50"/>
    <mergeCell ref="M51:O51"/>
    <mergeCell ref="F53:G53"/>
    <mergeCell ref="H53:J53"/>
    <mergeCell ref="B54:C54"/>
    <mergeCell ref="D54:E54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view="pageBreakPreview" topLeftCell="A11" zoomScale="60" zoomScaleNormal="50" workbookViewId="0">
      <selection activeCell="A33" sqref="A33:L33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0.44140625" style="9" customWidth="1"/>
    <col min="15" max="15" width="13.88671875" style="9" customWidth="1"/>
    <col min="16" max="16" width="13.109375" style="9" customWidth="1"/>
    <col min="17" max="17" width="11.88671875" style="9" customWidth="1"/>
    <col min="18" max="18" width="11.109375" style="9" customWidth="1"/>
    <col min="19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572" t="s">
        <v>369</v>
      </c>
      <c r="AE1" s="572"/>
      <c r="AF1" s="572"/>
    </row>
    <row r="2" spans="1:32" ht="18.75" customHeight="1">
      <c r="C2" s="361" t="s">
        <v>370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</row>
    <row r="3" spans="1:32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3" t="s">
        <v>234</v>
      </c>
    </row>
    <row r="4" spans="1:32" ht="45.75" customHeight="1">
      <c r="A4" s="573" t="s">
        <v>32</v>
      </c>
      <c r="B4" s="568" t="s">
        <v>371</v>
      </c>
      <c r="C4" s="569"/>
      <c r="D4" s="543" t="s">
        <v>372</v>
      </c>
      <c r="E4" s="544"/>
      <c r="F4" s="544"/>
      <c r="G4" s="543" t="s">
        <v>373</v>
      </c>
      <c r="H4" s="544"/>
      <c r="I4" s="544"/>
      <c r="J4" s="544"/>
      <c r="K4" s="544"/>
      <c r="L4" s="544"/>
      <c r="M4" s="544"/>
      <c r="N4" s="544"/>
      <c r="O4" s="544"/>
      <c r="P4" s="544"/>
      <c r="Q4" s="545"/>
      <c r="R4" s="505" t="s">
        <v>374</v>
      </c>
      <c r="S4" s="506"/>
      <c r="T4" s="506"/>
      <c r="U4" s="506"/>
      <c r="V4" s="506"/>
      <c r="W4" s="506"/>
      <c r="X4" s="506"/>
      <c r="Y4" s="506"/>
      <c r="Z4" s="507"/>
      <c r="AA4" s="520" t="s">
        <v>375</v>
      </c>
      <c r="AB4" s="504"/>
      <c r="AC4" s="504"/>
      <c r="AD4" s="520" t="s">
        <v>376</v>
      </c>
      <c r="AE4" s="504"/>
      <c r="AF4" s="504"/>
    </row>
    <row r="5" spans="1:32" ht="77.25" customHeight="1">
      <c r="A5" s="574"/>
      <c r="B5" s="570"/>
      <c r="C5" s="571"/>
      <c r="D5" s="546"/>
      <c r="E5" s="547"/>
      <c r="F5" s="547"/>
      <c r="G5" s="546"/>
      <c r="H5" s="547"/>
      <c r="I5" s="547"/>
      <c r="J5" s="547"/>
      <c r="K5" s="547"/>
      <c r="L5" s="547"/>
      <c r="M5" s="547"/>
      <c r="N5" s="547"/>
      <c r="O5" s="547"/>
      <c r="P5" s="547"/>
      <c r="Q5" s="548"/>
      <c r="R5" s="533" t="s">
        <v>377</v>
      </c>
      <c r="S5" s="542"/>
      <c r="T5" s="534"/>
      <c r="U5" s="533" t="s">
        <v>378</v>
      </c>
      <c r="V5" s="542"/>
      <c r="W5" s="534"/>
      <c r="X5" s="533" t="s">
        <v>379</v>
      </c>
      <c r="Y5" s="542"/>
      <c r="Z5" s="534"/>
      <c r="AA5" s="504"/>
      <c r="AB5" s="504"/>
      <c r="AC5" s="504"/>
      <c r="AD5" s="504"/>
      <c r="AE5" s="504"/>
      <c r="AF5" s="504"/>
    </row>
    <row r="6" spans="1:32" ht="28.5" customHeight="1">
      <c r="A6" s="364">
        <v>1</v>
      </c>
      <c r="B6" s="558">
        <v>2</v>
      </c>
      <c r="C6" s="559"/>
      <c r="D6" s="533">
        <v>3</v>
      </c>
      <c r="E6" s="542"/>
      <c r="F6" s="542"/>
      <c r="G6" s="533">
        <v>4</v>
      </c>
      <c r="H6" s="542"/>
      <c r="I6" s="542"/>
      <c r="J6" s="542"/>
      <c r="K6" s="542"/>
      <c r="L6" s="542"/>
      <c r="M6" s="542"/>
      <c r="N6" s="542"/>
      <c r="O6" s="542"/>
      <c r="P6" s="542"/>
      <c r="Q6" s="534"/>
      <c r="R6" s="533">
        <v>5</v>
      </c>
      <c r="S6" s="542"/>
      <c r="T6" s="534"/>
      <c r="U6" s="533">
        <v>6</v>
      </c>
      <c r="V6" s="542"/>
      <c r="W6" s="534"/>
      <c r="X6" s="505">
        <v>7</v>
      </c>
      <c r="Y6" s="506"/>
      <c r="Z6" s="507"/>
      <c r="AA6" s="505">
        <v>8</v>
      </c>
      <c r="AB6" s="506"/>
      <c r="AC6" s="507"/>
      <c r="AD6" s="505">
        <v>9</v>
      </c>
      <c r="AE6" s="506"/>
      <c r="AF6" s="507"/>
    </row>
    <row r="7" spans="1:32" ht="34.5" customHeight="1">
      <c r="A7" s="364"/>
      <c r="B7" s="575"/>
      <c r="C7" s="576"/>
      <c r="D7" s="577"/>
      <c r="E7" s="578"/>
      <c r="F7" s="578"/>
      <c r="G7" s="577"/>
      <c r="H7" s="578"/>
      <c r="I7" s="578"/>
      <c r="J7" s="578"/>
      <c r="K7" s="578"/>
      <c r="L7" s="578"/>
      <c r="M7" s="578"/>
      <c r="N7" s="578"/>
      <c r="O7" s="578"/>
      <c r="P7" s="578"/>
      <c r="Q7" s="579"/>
      <c r="R7" s="580"/>
      <c r="S7" s="581"/>
      <c r="T7" s="582"/>
      <c r="U7" s="580"/>
      <c r="V7" s="581"/>
      <c r="W7" s="582"/>
      <c r="X7" s="580"/>
      <c r="Y7" s="581"/>
      <c r="Z7" s="582"/>
      <c r="AA7" s="580">
        <f>X7-U7</f>
        <v>0</v>
      </c>
      <c r="AB7" s="581"/>
      <c r="AC7" s="582"/>
      <c r="AD7" s="580">
        <f>IF(U7=0,0,X7/U7*100)</f>
        <v>0</v>
      </c>
      <c r="AE7" s="581"/>
      <c r="AF7" s="582"/>
    </row>
    <row r="8" spans="1:32" ht="34.5" customHeight="1">
      <c r="A8" s="364"/>
      <c r="B8" s="575"/>
      <c r="C8" s="576"/>
      <c r="D8" s="577"/>
      <c r="E8" s="578"/>
      <c r="F8" s="578"/>
      <c r="G8" s="577"/>
      <c r="H8" s="578"/>
      <c r="I8" s="578"/>
      <c r="J8" s="578"/>
      <c r="K8" s="578"/>
      <c r="L8" s="578"/>
      <c r="M8" s="578"/>
      <c r="N8" s="578"/>
      <c r="O8" s="578"/>
      <c r="P8" s="578"/>
      <c r="Q8" s="579"/>
      <c r="R8" s="580"/>
      <c r="S8" s="581"/>
      <c r="T8" s="582"/>
      <c r="U8" s="580"/>
      <c r="V8" s="581"/>
      <c r="W8" s="582"/>
      <c r="X8" s="580"/>
      <c r="Y8" s="581"/>
      <c r="Z8" s="582"/>
      <c r="AA8" s="580">
        <f t="shared" ref="AA8:AA9" si="0">X8-U8</f>
        <v>0</v>
      </c>
      <c r="AB8" s="581"/>
      <c r="AC8" s="582"/>
      <c r="AD8" s="580">
        <f t="shared" ref="AD8:AD9" si="1">IF(U8=0,0,X8/U8*100)</f>
        <v>0</v>
      </c>
      <c r="AE8" s="581"/>
      <c r="AF8" s="582"/>
    </row>
    <row r="9" spans="1:32" ht="37.5" customHeight="1">
      <c r="A9" s="560" t="s">
        <v>34</v>
      </c>
      <c r="B9" s="561"/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2"/>
      <c r="R9" s="583">
        <f>SUM(R7:T8)</f>
        <v>0</v>
      </c>
      <c r="S9" s="584"/>
      <c r="T9" s="585"/>
      <c r="U9" s="583">
        <f>SUM(U7:W8)</f>
        <v>0</v>
      </c>
      <c r="V9" s="584"/>
      <c r="W9" s="585"/>
      <c r="X9" s="583">
        <f>SUM(X7:Z8)</f>
        <v>0</v>
      </c>
      <c r="Y9" s="584"/>
      <c r="Z9" s="585"/>
      <c r="AA9" s="583">
        <f t="shared" si="0"/>
        <v>0</v>
      </c>
      <c r="AB9" s="584"/>
      <c r="AC9" s="585"/>
      <c r="AD9" s="583">
        <f t="shared" si="1"/>
        <v>0</v>
      </c>
      <c r="AE9" s="584"/>
      <c r="AF9" s="585"/>
    </row>
    <row r="10" spans="1:32" ht="11.25" customHeight="1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7"/>
      <c r="AF10" s="367"/>
    </row>
    <row r="11" spans="1:32" ht="10.5" customHeight="1">
      <c r="A11" s="368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369"/>
      <c r="P11" s="369"/>
      <c r="Q11" s="369"/>
      <c r="R11" s="370"/>
      <c r="S11" s="370"/>
      <c r="T11" s="370"/>
      <c r="U11" s="370"/>
      <c r="V11" s="370"/>
      <c r="W11" s="370"/>
      <c r="X11" s="371"/>
      <c r="Y11" s="371"/>
      <c r="Z11" s="371"/>
      <c r="AA11" s="371"/>
      <c r="AB11" s="371"/>
      <c r="AC11" s="371"/>
      <c r="AD11" s="371"/>
      <c r="AE11" s="372"/>
      <c r="AF11" s="372"/>
    </row>
    <row r="12" spans="1:32" s="373" customFormat="1" ht="18.75" customHeight="1">
      <c r="C12" s="361" t="s">
        <v>380</v>
      </c>
    </row>
    <row r="13" spans="1:32" s="373" customFormat="1" ht="18.75" customHeight="1">
      <c r="AF13" s="342"/>
    </row>
    <row r="14" spans="1:32" ht="45.75" customHeight="1">
      <c r="A14" s="567" t="s">
        <v>32</v>
      </c>
      <c r="B14" s="568" t="s">
        <v>381</v>
      </c>
      <c r="C14" s="569"/>
      <c r="D14" s="520" t="s">
        <v>371</v>
      </c>
      <c r="E14" s="520"/>
      <c r="F14" s="520"/>
      <c r="G14" s="520"/>
      <c r="H14" s="543" t="s">
        <v>373</v>
      </c>
      <c r="I14" s="544"/>
      <c r="J14" s="544"/>
      <c r="K14" s="544"/>
      <c r="L14" s="544"/>
      <c r="M14" s="544"/>
      <c r="N14" s="544"/>
      <c r="O14" s="545"/>
      <c r="P14" s="543" t="s">
        <v>382</v>
      </c>
      <c r="Q14" s="545"/>
      <c r="R14" s="505" t="s">
        <v>374</v>
      </c>
      <c r="S14" s="506"/>
      <c r="T14" s="506"/>
      <c r="U14" s="506"/>
      <c r="V14" s="506"/>
      <c r="W14" s="506"/>
      <c r="X14" s="506"/>
      <c r="Y14" s="506"/>
      <c r="Z14" s="507"/>
      <c r="AA14" s="520" t="s">
        <v>375</v>
      </c>
      <c r="AB14" s="504"/>
      <c r="AC14" s="504"/>
      <c r="AD14" s="520" t="s">
        <v>376</v>
      </c>
      <c r="AE14" s="504"/>
      <c r="AF14" s="504"/>
    </row>
    <row r="15" spans="1:32" ht="59.25" customHeight="1">
      <c r="A15" s="567"/>
      <c r="B15" s="570"/>
      <c r="C15" s="571"/>
      <c r="D15" s="520"/>
      <c r="E15" s="520"/>
      <c r="F15" s="520"/>
      <c r="G15" s="520"/>
      <c r="H15" s="546"/>
      <c r="I15" s="547"/>
      <c r="J15" s="547"/>
      <c r="K15" s="547"/>
      <c r="L15" s="547"/>
      <c r="M15" s="547"/>
      <c r="N15" s="547"/>
      <c r="O15" s="548"/>
      <c r="P15" s="546"/>
      <c r="Q15" s="548"/>
      <c r="R15" s="533" t="s">
        <v>377</v>
      </c>
      <c r="S15" s="542"/>
      <c r="T15" s="534"/>
      <c r="U15" s="533" t="s">
        <v>378</v>
      </c>
      <c r="V15" s="542"/>
      <c r="W15" s="534"/>
      <c r="X15" s="533" t="s">
        <v>379</v>
      </c>
      <c r="Y15" s="542"/>
      <c r="Z15" s="534"/>
      <c r="AA15" s="504"/>
      <c r="AB15" s="504"/>
      <c r="AC15" s="504"/>
      <c r="AD15" s="504"/>
      <c r="AE15" s="504"/>
      <c r="AF15" s="504"/>
    </row>
    <row r="16" spans="1:32" ht="28.5" customHeight="1">
      <c r="A16" s="374">
        <v>1</v>
      </c>
      <c r="B16" s="558">
        <v>2</v>
      </c>
      <c r="C16" s="559"/>
      <c r="D16" s="520">
        <v>3</v>
      </c>
      <c r="E16" s="520"/>
      <c r="F16" s="520"/>
      <c r="G16" s="520"/>
      <c r="H16" s="533">
        <v>4</v>
      </c>
      <c r="I16" s="542"/>
      <c r="J16" s="542"/>
      <c r="K16" s="542"/>
      <c r="L16" s="542"/>
      <c r="M16" s="542"/>
      <c r="N16" s="542"/>
      <c r="O16" s="534"/>
      <c r="P16" s="533">
        <v>5</v>
      </c>
      <c r="Q16" s="534"/>
      <c r="R16" s="533">
        <v>6</v>
      </c>
      <c r="S16" s="542"/>
      <c r="T16" s="534"/>
      <c r="U16" s="533">
        <v>7</v>
      </c>
      <c r="V16" s="542"/>
      <c r="W16" s="534"/>
      <c r="X16" s="533">
        <v>8</v>
      </c>
      <c r="Y16" s="542"/>
      <c r="Z16" s="534"/>
      <c r="AA16" s="533">
        <v>9</v>
      </c>
      <c r="AB16" s="542"/>
      <c r="AC16" s="534"/>
      <c r="AD16" s="533">
        <v>10</v>
      </c>
      <c r="AE16" s="542"/>
      <c r="AF16" s="534"/>
    </row>
    <row r="17" spans="1:32" ht="30.75" customHeight="1">
      <c r="A17" s="199"/>
      <c r="B17" s="586"/>
      <c r="C17" s="587"/>
      <c r="D17" s="588"/>
      <c r="E17" s="588"/>
      <c r="F17" s="588"/>
      <c r="G17" s="588"/>
      <c r="H17" s="589"/>
      <c r="I17" s="590"/>
      <c r="J17" s="590"/>
      <c r="K17" s="590"/>
      <c r="L17" s="590"/>
      <c r="M17" s="590"/>
      <c r="N17" s="590"/>
      <c r="O17" s="591"/>
      <c r="P17" s="592"/>
      <c r="Q17" s="593"/>
      <c r="R17" s="594"/>
      <c r="S17" s="595"/>
      <c r="T17" s="596"/>
      <c r="U17" s="594"/>
      <c r="V17" s="595"/>
      <c r="W17" s="596"/>
      <c r="X17" s="594"/>
      <c r="Y17" s="595"/>
      <c r="Z17" s="596"/>
      <c r="AA17" s="594">
        <f>X17-U17</f>
        <v>0</v>
      </c>
      <c r="AB17" s="595"/>
      <c r="AC17" s="596"/>
      <c r="AD17" s="594">
        <f>IF(U17=0,0,X17/U17*100)</f>
        <v>0</v>
      </c>
      <c r="AE17" s="595"/>
      <c r="AF17" s="596"/>
    </row>
    <row r="18" spans="1:32" ht="30.75" hidden="1" customHeight="1">
      <c r="A18" s="199"/>
      <c r="B18" s="586"/>
      <c r="C18" s="587"/>
      <c r="D18" s="588"/>
      <c r="E18" s="588"/>
      <c r="F18" s="588"/>
      <c r="G18" s="588"/>
      <c r="H18" s="589"/>
      <c r="I18" s="590"/>
      <c r="J18" s="590"/>
      <c r="K18" s="590"/>
      <c r="L18" s="590"/>
      <c r="M18" s="590"/>
      <c r="N18" s="590"/>
      <c r="O18" s="591"/>
      <c r="P18" s="592"/>
      <c r="Q18" s="593"/>
      <c r="R18" s="594"/>
      <c r="S18" s="595"/>
      <c r="T18" s="596"/>
      <c r="U18" s="594"/>
      <c r="V18" s="595"/>
      <c r="W18" s="596"/>
      <c r="X18" s="594"/>
      <c r="Y18" s="595"/>
      <c r="Z18" s="596"/>
      <c r="AA18" s="594">
        <f t="shared" ref="AA18:AA19" si="2">X18-U18</f>
        <v>0</v>
      </c>
      <c r="AB18" s="595"/>
      <c r="AC18" s="596"/>
      <c r="AD18" s="594">
        <f t="shared" ref="AD18:AD19" si="3">IF(U18=0,0,X18/U18*100)</f>
        <v>0</v>
      </c>
      <c r="AE18" s="595"/>
      <c r="AF18" s="596"/>
    </row>
    <row r="19" spans="1:32" ht="38.25" customHeight="1">
      <c r="A19" s="560" t="s">
        <v>34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2"/>
      <c r="R19" s="563">
        <f>SUM(R17:T18)</f>
        <v>0</v>
      </c>
      <c r="S19" s="564"/>
      <c r="T19" s="565"/>
      <c r="U19" s="563">
        <f t="shared" ref="U19" si="4">SUM(U17:W18)</f>
        <v>0</v>
      </c>
      <c r="V19" s="564"/>
      <c r="W19" s="565"/>
      <c r="X19" s="563">
        <f t="shared" ref="X19" si="5">SUM(X17:Z18)</f>
        <v>0</v>
      </c>
      <c r="Y19" s="564"/>
      <c r="Z19" s="565"/>
      <c r="AA19" s="563">
        <f t="shared" si="2"/>
        <v>0</v>
      </c>
      <c r="AB19" s="564"/>
      <c r="AC19" s="565"/>
      <c r="AD19" s="563">
        <f t="shared" si="3"/>
        <v>0</v>
      </c>
      <c r="AE19" s="564"/>
      <c r="AF19" s="565"/>
    </row>
    <row r="20" spans="1:32" ht="16.5" customHeight="1">
      <c r="A20" s="375"/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21"/>
      <c r="R20" s="376"/>
      <c r="S20" s="376"/>
      <c r="T20" s="376"/>
      <c r="U20" s="376"/>
      <c r="V20" s="376"/>
      <c r="W20" s="21"/>
      <c r="X20" s="21"/>
      <c r="Y20" s="21"/>
      <c r="Z20" s="21"/>
      <c r="AA20" s="21"/>
      <c r="AB20" s="21"/>
      <c r="AC20" s="21"/>
      <c r="AD20" s="21"/>
      <c r="AE20" s="21"/>
      <c r="AF20" s="376"/>
    </row>
    <row r="21" spans="1:32" s="373" customFormat="1" ht="18.75" customHeight="1">
      <c r="A21" s="377"/>
      <c r="B21" s="377"/>
      <c r="C21" s="377" t="s">
        <v>383</v>
      </c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</row>
    <row r="22" spans="1:32" ht="21">
      <c r="A22" s="378"/>
      <c r="B22" s="378"/>
      <c r="C22" s="378"/>
      <c r="D22" s="378"/>
      <c r="E22" s="378"/>
      <c r="F22" s="378"/>
      <c r="G22" s="378"/>
      <c r="H22" s="378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8"/>
      <c r="X22" s="21"/>
      <c r="Y22" s="21"/>
      <c r="Z22" s="566"/>
      <c r="AA22" s="566"/>
      <c r="AB22" s="566"/>
      <c r="AC22" s="21"/>
      <c r="AD22" s="566" t="s">
        <v>161</v>
      </c>
      <c r="AE22" s="566"/>
      <c r="AF22" s="566"/>
    </row>
    <row r="23" spans="1:32" ht="42" customHeight="1">
      <c r="A23" s="573" t="s">
        <v>32</v>
      </c>
      <c r="B23" s="568" t="s">
        <v>93</v>
      </c>
      <c r="C23" s="598"/>
      <c r="D23" s="598"/>
      <c r="E23" s="598"/>
      <c r="F23" s="598"/>
      <c r="G23" s="598"/>
      <c r="H23" s="598"/>
      <c r="I23" s="598"/>
      <c r="J23" s="598"/>
      <c r="K23" s="598"/>
      <c r="L23" s="569"/>
      <c r="M23" s="603" t="s">
        <v>33</v>
      </c>
      <c r="N23" s="604"/>
      <c r="O23" s="604"/>
      <c r="P23" s="605"/>
      <c r="Q23" s="603" t="s">
        <v>52</v>
      </c>
      <c r="R23" s="604"/>
      <c r="S23" s="604"/>
      <c r="T23" s="605"/>
      <c r="U23" s="603" t="s">
        <v>112</v>
      </c>
      <c r="V23" s="604"/>
      <c r="W23" s="604"/>
      <c r="X23" s="605"/>
      <c r="Y23" s="603" t="s">
        <v>408</v>
      </c>
      <c r="Z23" s="604"/>
      <c r="AA23" s="604"/>
      <c r="AB23" s="605"/>
      <c r="AC23" s="603" t="s">
        <v>34</v>
      </c>
      <c r="AD23" s="604"/>
      <c r="AE23" s="604"/>
      <c r="AF23" s="605"/>
    </row>
    <row r="24" spans="1:32" ht="34.5" customHeight="1">
      <c r="A24" s="597"/>
      <c r="B24" s="599"/>
      <c r="C24" s="600"/>
      <c r="D24" s="600"/>
      <c r="E24" s="600"/>
      <c r="F24" s="600"/>
      <c r="G24" s="600"/>
      <c r="H24" s="600"/>
      <c r="I24" s="600"/>
      <c r="J24" s="600"/>
      <c r="K24" s="600"/>
      <c r="L24" s="601"/>
      <c r="M24" s="606" t="s">
        <v>91</v>
      </c>
      <c r="N24" s="606" t="s">
        <v>92</v>
      </c>
      <c r="O24" s="606" t="s">
        <v>99</v>
      </c>
      <c r="P24" s="606" t="s">
        <v>100</v>
      </c>
      <c r="Q24" s="606" t="s">
        <v>91</v>
      </c>
      <c r="R24" s="606" t="s">
        <v>92</v>
      </c>
      <c r="S24" s="606" t="s">
        <v>99</v>
      </c>
      <c r="T24" s="606" t="s">
        <v>100</v>
      </c>
      <c r="U24" s="606" t="s">
        <v>91</v>
      </c>
      <c r="V24" s="606" t="s">
        <v>92</v>
      </c>
      <c r="W24" s="606" t="s">
        <v>99</v>
      </c>
      <c r="X24" s="606" t="s">
        <v>100</v>
      </c>
      <c r="Y24" s="606" t="s">
        <v>91</v>
      </c>
      <c r="Z24" s="606" t="s">
        <v>92</v>
      </c>
      <c r="AA24" s="606" t="s">
        <v>99</v>
      </c>
      <c r="AB24" s="606" t="s">
        <v>100</v>
      </c>
      <c r="AC24" s="606" t="s">
        <v>91</v>
      </c>
      <c r="AD24" s="606" t="s">
        <v>92</v>
      </c>
      <c r="AE24" s="606" t="s">
        <v>99</v>
      </c>
      <c r="AF24" s="606" t="s">
        <v>100</v>
      </c>
    </row>
    <row r="25" spans="1:32" ht="19.5" customHeight="1">
      <c r="A25" s="574"/>
      <c r="B25" s="570"/>
      <c r="C25" s="602"/>
      <c r="D25" s="602"/>
      <c r="E25" s="602"/>
      <c r="F25" s="602"/>
      <c r="G25" s="602"/>
      <c r="H25" s="602"/>
      <c r="I25" s="602"/>
      <c r="J25" s="602"/>
      <c r="K25" s="602"/>
      <c r="L25" s="571"/>
      <c r="M25" s="607"/>
      <c r="N25" s="607"/>
      <c r="O25" s="607"/>
      <c r="P25" s="607"/>
      <c r="Q25" s="607"/>
      <c r="R25" s="607"/>
      <c r="S25" s="607"/>
      <c r="T25" s="607"/>
      <c r="U25" s="607"/>
      <c r="V25" s="607"/>
      <c r="W25" s="607"/>
      <c r="X25" s="607"/>
      <c r="Y25" s="607"/>
      <c r="Z25" s="607"/>
      <c r="AA25" s="607"/>
      <c r="AB25" s="607"/>
      <c r="AC25" s="607"/>
      <c r="AD25" s="607"/>
      <c r="AE25" s="607"/>
      <c r="AF25" s="607"/>
    </row>
    <row r="26" spans="1:32" ht="33.75" customHeight="1">
      <c r="A26" s="199">
        <v>1</v>
      </c>
      <c r="B26" s="608">
        <v>2</v>
      </c>
      <c r="C26" s="608"/>
      <c r="D26" s="608"/>
      <c r="E26" s="608"/>
      <c r="F26" s="608"/>
      <c r="G26" s="608"/>
      <c r="H26" s="608"/>
      <c r="I26" s="608"/>
      <c r="J26" s="608"/>
      <c r="K26" s="608"/>
      <c r="L26" s="608"/>
      <c r="M26" s="348">
        <v>3</v>
      </c>
      <c r="N26" s="348">
        <v>4</v>
      </c>
      <c r="O26" s="348">
        <v>5</v>
      </c>
      <c r="P26" s="348">
        <v>6</v>
      </c>
      <c r="Q26" s="348">
        <v>7</v>
      </c>
      <c r="R26" s="348">
        <v>8</v>
      </c>
      <c r="S26" s="348">
        <v>9</v>
      </c>
      <c r="T26" s="348">
        <v>10</v>
      </c>
      <c r="U26" s="348">
        <v>11</v>
      </c>
      <c r="V26" s="348">
        <v>12</v>
      </c>
      <c r="W26" s="348">
        <v>13</v>
      </c>
      <c r="X26" s="348">
        <v>14</v>
      </c>
      <c r="Y26" s="348">
        <v>15</v>
      </c>
      <c r="Z26" s="348">
        <v>16</v>
      </c>
      <c r="AA26" s="348">
        <v>17</v>
      </c>
      <c r="AB26" s="348">
        <v>18</v>
      </c>
      <c r="AC26" s="348">
        <v>19</v>
      </c>
      <c r="AD26" s="348">
        <v>20</v>
      </c>
      <c r="AE26" s="348">
        <v>21</v>
      </c>
      <c r="AF26" s="348">
        <v>22</v>
      </c>
    </row>
    <row r="27" spans="1:32" ht="28.5" customHeight="1">
      <c r="A27" s="198">
        <v>1</v>
      </c>
      <c r="B27" s="609" t="s">
        <v>285</v>
      </c>
      <c r="C27" s="610"/>
      <c r="D27" s="610"/>
      <c r="E27" s="610"/>
      <c r="F27" s="610"/>
      <c r="G27" s="610"/>
      <c r="H27" s="610"/>
      <c r="I27" s="610"/>
      <c r="J27" s="610"/>
      <c r="K27" s="610"/>
      <c r="L27" s="611"/>
      <c r="M27" s="411"/>
      <c r="N27" s="411"/>
      <c r="O27" s="411">
        <f>N27-M27</f>
        <v>0</v>
      </c>
      <c r="P27" s="412">
        <f>IF(M27=0,0,N27/M27*100)</f>
        <v>0</v>
      </c>
      <c r="Q27" s="413"/>
      <c r="R27" s="413"/>
      <c r="S27" s="411">
        <f>R27-Q27</f>
        <v>0</v>
      </c>
      <c r="T27" s="412">
        <f>IF(Q27=0,0,R27/Q27*100)</f>
        <v>0</v>
      </c>
      <c r="U27" s="414"/>
      <c r="V27" s="414"/>
      <c r="W27" s="412">
        <f>V27-U27</f>
        <v>0</v>
      </c>
      <c r="X27" s="412">
        <f>IF(U27=0,0,V27/U27*100)</f>
        <v>0</v>
      </c>
      <c r="Y27" s="414"/>
      <c r="Z27" s="414">
        <f>Z28</f>
        <v>261</v>
      </c>
      <c r="AA27" s="424">
        <f>Z27-Y27</f>
        <v>261</v>
      </c>
      <c r="AB27" s="412">
        <f>IF(Y27=0,0,Z27/Y27*100)</f>
        <v>0</v>
      </c>
      <c r="AC27" s="424">
        <f>SUM(M27,Q27,U27,Y27)</f>
        <v>0</v>
      </c>
      <c r="AD27" s="424">
        <f>SUM(N27,R27,V27,Z27)</f>
        <v>261</v>
      </c>
      <c r="AE27" s="424">
        <f>AD27-AC27</f>
        <v>261</v>
      </c>
      <c r="AF27" s="412">
        <f>IF(AC27=0,0,AD27/AC27*100)</f>
        <v>0</v>
      </c>
    </row>
    <row r="28" spans="1:32" s="358" customFormat="1" ht="28.5" customHeight="1">
      <c r="A28" s="380"/>
      <c r="B28" s="555" t="s">
        <v>344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7"/>
      <c r="M28" s="381"/>
      <c r="N28" s="381"/>
      <c r="O28" s="381"/>
      <c r="P28" s="382"/>
      <c r="Q28" s="356"/>
      <c r="R28" s="356"/>
      <c r="S28" s="381"/>
      <c r="T28" s="382"/>
      <c r="U28" s="415"/>
      <c r="V28" s="415"/>
      <c r="W28" s="382"/>
      <c r="X28" s="382"/>
      <c r="Y28" s="415"/>
      <c r="Z28" s="415">
        <v>261</v>
      </c>
      <c r="AA28" s="425">
        <f t="shared" ref="AA28:AA32" si="6">Z28-Y28</f>
        <v>261</v>
      </c>
      <c r="AB28" s="412">
        <f t="shared" ref="AB28:AB32" si="7">IF(Y28=0,0,Z28/Y28*100)</f>
        <v>0</v>
      </c>
      <c r="AC28" s="425">
        <f t="shared" ref="AC28:AC32" si="8">SUM(M28,Q28,U28,Y28)</f>
        <v>0</v>
      </c>
      <c r="AD28" s="425">
        <f t="shared" ref="AD28:AD32" si="9">SUM(N28,R28,V28,Z28)</f>
        <v>261</v>
      </c>
      <c r="AE28" s="425">
        <f t="shared" ref="AE28:AE33" si="10">AD28-AC28</f>
        <v>261</v>
      </c>
      <c r="AF28" s="382">
        <f t="shared" ref="AF28:AF33" si="11">IF(AC28=0,0,AD28/AC28*100)</f>
        <v>0</v>
      </c>
    </row>
    <row r="29" spans="1:32" s="358" customFormat="1" ht="28.5" customHeight="1">
      <c r="A29" s="198">
        <v>2</v>
      </c>
      <c r="B29" s="615" t="s">
        <v>286</v>
      </c>
      <c r="C29" s="616"/>
      <c r="D29" s="616"/>
      <c r="E29" s="616"/>
      <c r="F29" s="616"/>
      <c r="G29" s="616"/>
      <c r="H29" s="616"/>
      <c r="I29" s="616"/>
      <c r="J29" s="616"/>
      <c r="K29" s="616"/>
      <c r="L29" s="617"/>
      <c r="M29" s="411"/>
      <c r="N29" s="411"/>
      <c r="O29" s="411"/>
      <c r="P29" s="412"/>
      <c r="Q29" s="413">
        <f>Q30</f>
        <v>0</v>
      </c>
      <c r="R29" s="413">
        <f>R30</f>
        <v>0</v>
      </c>
      <c r="S29" s="411"/>
      <c r="T29" s="412"/>
      <c r="U29" s="414">
        <f>U30</f>
        <v>20</v>
      </c>
      <c r="V29" s="414">
        <f>V30</f>
        <v>2</v>
      </c>
      <c r="W29" s="424">
        <f t="shared" ref="W29:W33" si="12">V29-U29</f>
        <v>-18</v>
      </c>
      <c r="X29" s="412">
        <f t="shared" ref="X29:X33" si="13">IF(U29=0,0,V29/U29*100)</f>
        <v>10</v>
      </c>
      <c r="Y29" s="414"/>
      <c r="Z29" s="414"/>
      <c r="AA29" s="424">
        <f t="shared" si="6"/>
        <v>0</v>
      </c>
      <c r="AB29" s="412">
        <f t="shared" si="7"/>
        <v>0</v>
      </c>
      <c r="AC29" s="424">
        <f t="shared" si="8"/>
        <v>20</v>
      </c>
      <c r="AD29" s="424">
        <f t="shared" si="9"/>
        <v>2</v>
      </c>
      <c r="AE29" s="424">
        <f t="shared" si="10"/>
        <v>-18</v>
      </c>
      <c r="AF29" s="412">
        <f t="shared" si="11"/>
        <v>10</v>
      </c>
    </row>
    <row r="30" spans="1:32" ht="28.5" customHeight="1">
      <c r="A30" s="199"/>
      <c r="B30" s="555" t="s">
        <v>284</v>
      </c>
      <c r="C30" s="556"/>
      <c r="D30" s="556"/>
      <c r="E30" s="556"/>
      <c r="F30" s="556"/>
      <c r="G30" s="556"/>
      <c r="H30" s="556"/>
      <c r="I30" s="556"/>
      <c r="J30" s="556"/>
      <c r="K30" s="556"/>
      <c r="L30" s="557"/>
      <c r="M30" s="381"/>
      <c r="N30" s="381"/>
      <c r="O30" s="381">
        <f t="shared" ref="O30:O33" si="14">N30-M30</f>
        <v>0</v>
      </c>
      <c r="P30" s="382">
        <f t="shared" ref="P30:P33" si="15">IF(M30=0,0,N30/M30*100)</f>
        <v>0</v>
      </c>
      <c r="Q30" s="356">
        <v>0</v>
      </c>
      <c r="R30" s="356">
        <v>0</v>
      </c>
      <c r="S30" s="381">
        <f t="shared" ref="S30:S33" si="16">R30-Q30</f>
        <v>0</v>
      </c>
      <c r="T30" s="382">
        <f t="shared" ref="T30:T33" si="17">IF(Q30=0,0,R30/Q30*100)</f>
        <v>0</v>
      </c>
      <c r="U30" s="415">
        <v>20</v>
      </c>
      <c r="V30" s="415">
        <v>2</v>
      </c>
      <c r="W30" s="425">
        <f t="shared" si="12"/>
        <v>-18</v>
      </c>
      <c r="X30" s="382">
        <f t="shared" si="13"/>
        <v>10</v>
      </c>
      <c r="Y30" s="415"/>
      <c r="Z30" s="415"/>
      <c r="AA30" s="424">
        <f t="shared" si="6"/>
        <v>0</v>
      </c>
      <c r="AB30" s="412">
        <f t="shared" si="7"/>
        <v>0</v>
      </c>
      <c r="AC30" s="425">
        <f t="shared" si="8"/>
        <v>20</v>
      </c>
      <c r="AD30" s="425">
        <f t="shared" si="9"/>
        <v>2</v>
      </c>
      <c r="AE30" s="425">
        <f t="shared" si="10"/>
        <v>-18</v>
      </c>
      <c r="AF30" s="382">
        <f t="shared" si="11"/>
        <v>10</v>
      </c>
    </row>
    <row r="31" spans="1:32" ht="41.25" customHeight="1">
      <c r="A31" s="198">
        <v>3</v>
      </c>
      <c r="B31" s="615" t="s">
        <v>287</v>
      </c>
      <c r="C31" s="616"/>
      <c r="D31" s="616"/>
      <c r="E31" s="616"/>
      <c r="F31" s="616"/>
      <c r="G31" s="616"/>
      <c r="H31" s="616"/>
      <c r="I31" s="616"/>
      <c r="J31" s="616"/>
      <c r="K31" s="616"/>
      <c r="L31" s="617"/>
      <c r="M31" s="411"/>
      <c r="N31" s="411"/>
      <c r="O31" s="411">
        <f t="shared" si="14"/>
        <v>0</v>
      </c>
      <c r="P31" s="412">
        <f t="shared" si="15"/>
        <v>0</v>
      </c>
      <c r="Q31" s="413">
        <f>Q32</f>
        <v>0</v>
      </c>
      <c r="R31" s="413">
        <v>0</v>
      </c>
      <c r="S31" s="411">
        <f t="shared" si="16"/>
        <v>0</v>
      </c>
      <c r="T31" s="412">
        <f t="shared" si="17"/>
        <v>0</v>
      </c>
      <c r="U31" s="414">
        <f>U32</f>
        <v>0</v>
      </c>
      <c r="V31" s="414">
        <f>V32</f>
        <v>13</v>
      </c>
      <c r="W31" s="424">
        <f t="shared" si="12"/>
        <v>13</v>
      </c>
      <c r="X31" s="382">
        <f t="shared" si="13"/>
        <v>0</v>
      </c>
      <c r="Y31" s="414"/>
      <c r="Z31" s="414"/>
      <c r="AA31" s="424">
        <f t="shared" si="6"/>
        <v>0</v>
      </c>
      <c r="AB31" s="412">
        <f t="shared" si="7"/>
        <v>0</v>
      </c>
      <c r="AC31" s="424">
        <f t="shared" si="8"/>
        <v>0</v>
      </c>
      <c r="AD31" s="424">
        <f t="shared" si="9"/>
        <v>13</v>
      </c>
      <c r="AE31" s="424">
        <f t="shared" si="10"/>
        <v>13</v>
      </c>
      <c r="AF31" s="412">
        <f t="shared" si="11"/>
        <v>0</v>
      </c>
    </row>
    <row r="32" spans="1:32" ht="28.5" customHeight="1">
      <c r="A32" s="199"/>
      <c r="B32" s="555" t="s">
        <v>326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7"/>
      <c r="M32" s="381"/>
      <c r="N32" s="381"/>
      <c r="O32" s="381">
        <f t="shared" si="14"/>
        <v>0</v>
      </c>
      <c r="P32" s="382">
        <f t="shared" si="15"/>
        <v>0</v>
      </c>
      <c r="Q32" s="356"/>
      <c r="R32" s="327">
        <v>0</v>
      </c>
      <c r="S32" s="381">
        <f t="shared" si="16"/>
        <v>0</v>
      </c>
      <c r="T32" s="382">
        <f t="shared" si="17"/>
        <v>0</v>
      </c>
      <c r="U32" s="415"/>
      <c r="V32" s="415">
        <v>13</v>
      </c>
      <c r="W32" s="425">
        <f t="shared" si="12"/>
        <v>13</v>
      </c>
      <c r="X32" s="382">
        <f t="shared" si="13"/>
        <v>0</v>
      </c>
      <c r="Y32" s="415"/>
      <c r="Z32" s="415"/>
      <c r="AA32" s="424">
        <f t="shared" si="6"/>
        <v>0</v>
      </c>
      <c r="AB32" s="412">
        <f t="shared" si="7"/>
        <v>0</v>
      </c>
      <c r="AC32" s="425">
        <f t="shared" si="8"/>
        <v>0</v>
      </c>
      <c r="AD32" s="425">
        <f t="shared" si="9"/>
        <v>13</v>
      </c>
      <c r="AE32" s="425">
        <f t="shared" si="10"/>
        <v>13</v>
      </c>
      <c r="AF32" s="382">
        <f t="shared" si="11"/>
        <v>0</v>
      </c>
    </row>
    <row r="33" spans="1:32" ht="33.75" customHeight="1">
      <c r="A33" s="612" t="s">
        <v>34</v>
      </c>
      <c r="B33" s="613"/>
      <c r="C33" s="613"/>
      <c r="D33" s="613"/>
      <c r="E33" s="613"/>
      <c r="F33" s="613"/>
      <c r="G33" s="613"/>
      <c r="H33" s="613"/>
      <c r="I33" s="613"/>
      <c r="J33" s="613"/>
      <c r="K33" s="613"/>
      <c r="L33" s="614"/>
      <c r="M33" s="383">
        <f t="shared" ref="M33:N33" si="18">SUM(M27:M32)</f>
        <v>0</v>
      </c>
      <c r="N33" s="383">
        <f t="shared" si="18"/>
        <v>0</v>
      </c>
      <c r="O33" s="383">
        <f t="shared" si="14"/>
        <v>0</v>
      </c>
      <c r="P33" s="383">
        <f t="shared" si="15"/>
        <v>0</v>
      </c>
      <c r="Q33" s="357">
        <f>Q27+Q29+Q31</f>
        <v>0</v>
      </c>
      <c r="R33" s="357">
        <f>R27+R29+R31</f>
        <v>0</v>
      </c>
      <c r="S33" s="383">
        <f t="shared" si="16"/>
        <v>0</v>
      </c>
      <c r="T33" s="383">
        <f t="shared" si="17"/>
        <v>0</v>
      </c>
      <c r="U33" s="426">
        <f>U27+U29+U31</f>
        <v>20</v>
      </c>
      <c r="V33" s="426">
        <f>V27+V29+V31</f>
        <v>15</v>
      </c>
      <c r="W33" s="427">
        <f t="shared" si="12"/>
        <v>-5</v>
      </c>
      <c r="X33" s="428">
        <f t="shared" si="13"/>
        <v>75</v>
      </c>
      <c r="Y33" s="426">
        <f t="shared" ref="Y33" si="19">SUM(Y27:Y32)</f>
        <v>0</v>
      </c>
      <c r="Z33" s="426">
        <f>Z27+Z29+Z31</f>
        <v>261</v>
      </c>
      <c r="AA33" s="427">
        <f t="shared" ref="AA33" si="20">Z33-Y33</f>
        <v>261</v>
      </c>
      <c r="AB33" s="428">
        <f t="shared" ref="AB33" si="21">IF(Y33=0,0,Z33/Y33*100)</f>
        <v>0</v>
      </c>
      <c r="AC33" s="427">
        <f>AC27+AC29+AC31</f>
        <v>20</v>
      </c>
      <c r="AD33" s="427">
        <f>AD27+AD29+AD31</f>
        <v>276</v>
      </c>
      <c r="AE33" s="427">
        <f t="shared" si="10"/>
        <v>256</v>
      </c>
      <c r="AF33" s="428">
        <f t="shared" si="11"/>
        <v>1380</v>
      </c>
    </row>
    <row r="34" spans="1:32" ht="34.5" customHeight="1">
      <c r="A34" s="555" t="s">
        <v>35</v>
      </c>
      <c r="B34" s="556"/>
      <c r="C34" s="556"/>
      <c r="D34" s="556"/>
      <c r="E34" s="556"/>
      <c r="F34" s="556"/>
      <c r="G34" s="556"/>
      <c r="H34" s="556"/>
      <c r="I34" s="556"/>
      <c r="J34" s="556"/>
      <c r="K34" s="556"/>
      <c r="L34" s="557"/>
      <c r="M34" s="381">
        <f>IF($AC$33=0,0,M33/$AC$33*100)</f>
        <v>0</v>
      </c>
      <c r="N34" s="381">
        <f>IF($AD$33=0,0,N33/$AD$33*100)</f>
        <v>0</v>
      </c>
      <c r="O34" s="381"/>
      <c r="P34" s="381"/>
      <c r="Q34" s="381">
        <f>IF($AC$33=0,0,Q33/$AC$33*100)</f>
        <v>0</v>
      </c>
      <c r="R34" s="381">
        <f>IF($AD$33=0,0,R33/$AD$33*100)</f>
        <v>0</v>
      </c>
      <c r="S34" s="381"/>
      <c r="T34" s="381"/>
      <c r="U34" s="382">
        <f>IF($AC$33=0,0,U33/$AC$33*100)</f>
        <v>100</v>
      </c>
      <c r="V34" s="382">
        <f>IF($AD$33=0,0,V33/$AD$33*100)</f>
        <v>5.4347826086956523</v>
      </c>
      <c r="W34" s="382"/>
      <c r="X34" s="382"/>
      <c r="Y34" s="382">
        <f>IF($AC$33=0,0,Y33/$AC$33*100)</f>
        <v>0</v>
      </c>
      <c r="Z34" s="382">
        <f>IF($AD$33=0,0,Z33/$AD$33*100)</f>
        <v>94.565217391304344</v>
      </c>
      <c r="AA34" s="382"/>
      <c r="AB34" s="382"/>
      <c r="AC34" s="382">
        <f>SUM(M34,Q34,U34,Y34)</f>
        <v>100</v>
      </c>
      <c r="AD34" s="382">
        <f>SUM(N34,R34,V34,Z34)</f>
        <v>100</v>
      </c>
      <c r="AE34" s="382"/>
      <c r="AF34" s="382"/>
    </row>
    <row r="35" spans="1:32" ht="15" customHeight="1">
      <c r="A35" s="384"/>
      <c r="B35" s="384"/>
      <c r="C35" s="384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ht="15" customHeight="1">
      <c r="A36" s="384"/>
      <c r="B36" s="384"/>
      <c r="C36" s="384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spans="1:32" s="373" customFormat="1" ht="31.5" customHeight="1">
      <c r="A37" s="377"/>
      <c r="B37" s="377"/>
      <c r="C37" s="377" t="s">
        <v>168</v>
      </c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</row>
    <row r="38" spans="1:32" s="387" customFormat="1" ht="2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386"/>
      <c r="L38" s="21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618" t="s">
        <v>161</v>
      </c>
      <c r="AE38" s="618"/>
      <c r="AF38" s="618"/>
    </row>
    <row r="39" spans="1:32" s="388" customFormat="1" ht="34.5" customHeight="1">
      <c r="A39" s="504" t="s">
        <v>32</v>
      </c>
      <c r="B39" s="543" t="s">
        <v>116</v>
      </c>
      <c r="C39" s="545"/>
      <c r="D39" s="520" t="s">
        <v>118</v>
      </c>
      <c r="E39" s="520"/>
      <c r="F39" s="520" t="s">
        <v>82</v>
      </c>
      <c r="G39" s="520"/>
      <c r="H39" s="520" t="s">
        <v>140</v>
      </c>
      <c r="I39" s="520"/>
      <c r="J39" s="520" t="s">
        <v>141</v>
      </c>
      <c r="K39" s="520"/>
      <c r="L39" s="520" t="s">
        <v>410</v>
      </c>
      <c r="M39" s="520"/>
      <c r="N39" s="520"/>
      <c r="O39" s="520"/>
      <c r="P39" s="520"/>
      <c r="Q39" s="520"/>
      <c r="R39" s="520"/>
      <c r="S39" s="520"/>
      <c r="T39" s="520"/>
      <c r="U39" s="520"/>
      <c r="V39" s="520" t="s">
        <v>117</v>
      </c>
      <c r="W39" s="520"/>
      <c r="X39" s="520"/>
      <c r="Y39" s="520"/>
      <c r="Z39" s="520"/>
      <c r="AA39" s="520" t="s">
        <v>142</v>
      </c>
      <c r="AB39" s="520"/>
      <c r="AC39" s="520"/>
      <c r="AD39" s="520"/>
      <c r="AE39" s="520"/>
      <c r="AF39" s="520"/>
    </row>
    <row r="40" spans="1:32" s="388" customFormat="1" ht="36" customHeight="1">
      <c r="A40" s="504"/>
      <c r="B40" s="619"/>
      <c r="C40" s="620"/>
      <c r="D40" s="520"/>
      <c r="E40" s="520"/>
      <c r="F40" s="520"/>
      <c r="G40" s="520"/>
      <c r="H40" s="520"/>
      <c r="I40" s="520"/>
      <c r="J40" s="520"/>
      <c r="K40" s="520"/>
      <c r="L40" s="520" t="s">
        <v>107</v>
      </c>
      <c r="M40" s="520"/>
      <c r="N40" s="520" t="s">
        <v>110</v>
      </c>
      <c r="O40" s="520"/>
      <c r="P40" s="520" t="s">
        <v>111</v>
      </c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  <c r="AF40" s="520"/>
    </row>
    <row r="41" spans="1:32" s="389" customFormat="1" ht="100.5" customHeight="1">
      <c r="A41" s="504"/>
      <c r="B41" s="546"/>
      <c r="C41" s="548"/>
      <c r="D41" s="520"/>
      <c r="E41" s="520"/>
      <c r="F41" s="520"/>
      <c r="G41" s="520"/>
      <c r="H41" s="520"/>
      <c r="I41" s="520"/>
      <c r="J41" s="520"/>
      <c r="K41" s="520"/>
      <c r="L41" s="520"/>
      <c r="M41" s="520"/>
      <c r="N41" s="520"/>
      <c r="O41" s="520"/>
      <c r="P41" s="520" t="s">
        <v>108</v>
      </c>
      <c r="Q41" s="520"/>
      <c r="R41" s="520" t="s">
        <v>109</v>
      </c>
      <c r="S41" s="520"/>
      <c r="T41" s="520" t="s">
        <v>384</v>
      </c>
      <c r="U41" s="520"/>
      <c r="V41" s="520"/>
      <c r="W41" s="520"/>
      <c r="X41" s="520"/>
      <c r="Y41" s="520"/>
      <c r="Z41" s="520"/>
      <c r="AA41" s="520"/>
      <c r="AB41" s="520"/>
      <c r="AC41" s="520"/>
      <c r="AD41" s="520"/>
      <c r="AE41" s="520"/>
      <c r="AF41" s="520"/>
    </row>
    <row r="42" spans="1:32" s="388" customFormat="1" ht="26.25" customHeight="1">
      <c r="A42" s="22">
        <v>1</v>
      </c>
      <c r="B42" s="533">
        <v>2</v>
      </c>
      <c r="C42" s="534"/>
      <c r="D42" s="520">
        <v>3</v>
      </c>
      <c r="E42" s="520"/>
      <c r="F42" s="520">
        <v>4</v>
      </c>
      <c r="G42" s="520"/>
      <c r="H42" s="520">
        <v>5</v>
      </c>
      <c r="I42" s="520"/>
      <c r="J42" s="520">
        <v>6</v>
      </c>
      <c r="K42" s="520"/>
      <c r="L42" s="533">
        <v>7</v>
      </c>
      <c r="M42" s="534"/>
      <c r="N42" s="533">
        <v>8</v>
      </c>
      <c r="O42" s="534"/>
      <c r="P42" s="520">
        <v>9</v>
      </c>
      <c r="Q42" s="520"/>
      <c r="R42" s="504">
        <v>10</v>
      </c>
      <c r="S42" s="504"/>
      <c r="T42" s="520">
        <v>11</v>
      </c>
      <c r="U42" s="520"/>
      <c r="V42" s="520">
        <v>12</v>
      </c>
      <c r="W42" s="520"/>
      <c r="X42" s="520"/>
      <c r="Y42" s="520"/>
      <c r="Z42" s="520"/>
      <c r="AA42" s="520">
        <v>13</v>
      </c>
      <c r="AB42" s="520"/>
      <c r="AC42" s="520"/>
      <c r="AD42" s="520"/>
      <c r="AE42" s="520"/>
      <c r="AF42" s="520"/>
    </row>
    <row r="43" spans="1:32" s="388" customFormat="1" ht="40.5" customHeight="1">
      <c r="A43" s="22">
        <v>1</v>
      </c>
      <c r="B43" s="626"/>
      <c r="C43" s="627"/>
      <c r="D43" s="588"/>
      <c r="E43" s="588"/>
      <c r="F43" s="491"/>
      <c r="G43" s="491"/>
      <c r="H43" s="623" t="s">
        <v>385</v>
      </c>
      <c r="I43" s="623"/>
      <c r="J43" s="623"/>
      <c r="K43" s="623"/>
      <c r="L43" s="621"/>
      <c r="M43" s="622"/>
      <c r="N43" s="621"/>
      <c r="O43" s="622"/>
      <c r="P43" s="623"/>
      <c r="Q43" s="623"/>
      <c r="R43" s="623"/>
      <c r="S43" s="623"/>
      <c r="T43" s="623"/>
      <c r="U43" s="623"/>
      <c r="V43" s="624"/>
      <c r="W43" s="624"/>
      <c r="X43" s="624"/>
      <c r="Y43" s="624"/>
      <c r="Z43" s="624"/>
      <c r="AA43" s="625"/>
      <c r="AB43" s="625"/>
      <c r="AC43" s="625"/>
      <c r="AD43" s="625"/>
      <c r="AE43" s="625"/>
      <c r="AF43" s="625"/>
    </row>
    <row r="44" spans="1:32" s="388" customFormat="1" ht="9.75" hidden="1" customHeight="1">
      <c r="A44" s="390"/>
      <c r="B44" s="629"/>
      <c r="C44" s="630"/>
      <c r="D44" s="588"/>
      <c r="E44" s="588"/>
      <c r="F44" s="491"/>
      <c r="G44" s="491"/>
      <c r="H44" s="491"/>
      <c r="I44" s="491"/>
      <c r="J44" s="491"/>
      <c r="K44" s="491"/>
      <c r="L44" s="485"/>
      <c r="M44" s="487"/>
      <c r="N44" s="485"/>
      <c r="O44" s="487"/>
      <c r="P44" s="491"/>
      <c r="Q44" s="491"/>
      <c r="R44" s="491"/>
      <c r="S44" s="491"/>
      <c r="T44" s="491"/>
      <c r="U44" s="491"/>
      <c r="V44" s="628"/>
      <c r="W44" s="628"/>
      <c r="X44" s="628"/>
      <c r="Y44" s="628"/>
      <c r="Z44" s="628"/>
      <c r="AA44" s="625"/>
      <c r="AB44" s="625"/>
      <c r="AC44" s="625"/>
      <c r="AD44" s="625"/>
      <c r="AE44" s="625"/>
      <c r="AF44" s="625"/>
    </row>
    <row r="45" spans="1:32" s="388" customFormat="1" ht="37.5" customHeight="1">
      <c r="A45" s="636" t="s">
        <v>34</v>
      </c>
      <c r="B45" s="637"/>
      <c r="C45" s="637"/>
      <c r="D45" s="637"/>
      <c r="E45" s="638"/>
      <c r="F45" s="535">
        <f>SUM(F43:F44)</f>
        <v>0</v>
      </c>
      <c r="G45" s="535"/>
      <c r="H45" s="535">
        <f>SUM(H43:H44)</f>
        <v>0</v>
      </c>
      <c r="I45" s="535"/>
      <c r="J45" s="535">
        <f>SUM(J43:J44)</f>
        <v>0</v>
      </c>
      <c r="K45" s="535"/>
      <c r="L45" s="535"/>
      <c r="M45" s="535"/>
      <c r="N45" s="535"/>
      <c r="O45" s="535"/>
      <c r="P45" s="535"/>
      <c r="Q45" s="535"/>
      <c r="R45" s="535"/>
      <c r="S45" s="535"/>
      <c r="T45" s="535"/>
      <c r="U45" s="535"/>
      <c r="V45" s="633"/>
      <c r="W45" s="633"/>
      <c r="X45" s="633"/>
      <c r="Y45" s="633"/>
      <c r="Z45" s="633"/>
      <c r="AA45" s="539"/>
      <c r="AB45" s="539"/>
      <c r="AC45" s="539"/>
      <c r="AD45" s="539"/>
      <c r="AE45" s="539"/>
      <c r="AF45" s="539"/>
    </row>
    <row r="46" spans="1:32" ht="15" customHeight="1">
      <c r="A46" s="384"/>
      <c r="B46" s="384"/>
      <c r="C46" s="384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21"/>
      <c r="X46" s="21"/>
      <c r="Y46" s="21"/>
      <c r="Z46" s="21"/>
      <c r="AA46" s="21"/>
      <c r="AB46" s="21"/>
      <c r="AC46" s="21"/>
      <c r="AD46" s="21"/>
      <c r="AE46" s="21"/>
      <c r="AF46" s="21"/>
    </row>
    <row r="47" spans="1:32" ht="13.5" customHeight="1">
      <c r="A47" s="384"/>
      <c r="B47" s="384"/>
      <c r="C47" s="384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spans="1:32" ht="15" customHeight="1">
      <c r="A48" s="384"/>
      <c r="B48" s="384"/>
      <c r="C48" s="384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1:32" s="394" customFormat="1" ht="22.5" customHeight="1">
      <c r="A49" s="391"/>
      <c r="B49" s="634" t="s">
        <v>297</v>
      </c>
      <c r="C49" s="634"/>
      <c r="D49" s="634"/>
      <c r="E49" s="634"/>
      <c r="F49" s="634"/>
      <c r="G49" s="634"/>
      <c r="H49" s="392"/>
      <c r="I49" s="392"/>
      <c r="J49" s="392"/>
      <c r="K49" s="392"/>
      <c r="L49" s="392"/>
      <c r="M49" s="635" t="s">
        <v>106</v>
      </c>
      <c r="N49" s="635"/>
      <c r="O49" s="635"/>
      <c r="P49" s="635"/>
      <c r="Q49" s="635"/>
      <c r="R49" s="392"/>
      <c r="S49" s="392"/>
      <c r="T49" s="392"/>
      <c r="U49" s="392"/>
      <c r="V49" s="392"/>
      <c r="W49" s="634" t="s">
        <v>409</v>
      </c>
      <c r="X49" s="634"/>
      <c r="Y49" s="634"/>
      <c r="Z49" s="634"/>
      <c r="AA49" s="634"/>
      <c r="AB49" s="393"/>
      <c r="AC49" s="393"/>
      <c r="AD49" s="393"/>
      <c r="AE49" s="393"/>
      <c r="AF49" s="393"/>
    </row>
    <row r="50" spans="1:32" s="320" customFormat="1" ht="20.25" customHeight="1">
      <c r="B50" s="472" t="s">
        <v>45</v>
      </c>
      <c r="C50" s="472"/>
      <c r="D50" s="472"/>
      <c r="E50" s="472"/>
      <c r="F50" s="472"/>
      <c r="G50" s="472"/>
      <c r="H50" s="395"/>
      <c r="I50" s="395"/>
      <c r="J50" s="395"/>
      <c r="K50" s="395"/>
      <c r="L50" s="395"/>
      <c r="M50" s="472" t="s">
        <v>46</v>
      </c>
      <c r="N50" s="472"/>
      <c r="O50" s="472"/>
      <c r="P50" s="472"/>
      <c r="Q50" s="472"/>
      <c r="V50" s="247"/>
      <c r="W50" s="472" t="s">
        <v>69</v>
      </c>
      <c r="X50" s="472"/>
      <c r="Y50" s="472"/>
      <c r="Z50" s="472"/>
      <c r="AA50" s="472"/>
    </row>
    <row r="51" spans="1:32" s="319" customFormat="1">
      <c r="F51" s="38"/>
      <c r="G51" s="38"/>
      <c r="H51" s="38"/>
      <c r="I51" s="38"/>
      <c r="J51" s="38"/>
      <c r="K51" s="38"/>
      <c r="L51" s="38"/>
      <c r="Q51" s="38"/>
      <c r="R51" s="38"/>
      <c r="S51" s="38"/>
      <c r="T51" s="38"/>
      <c r="X51" s="38"/>
      <c r="Y51" s="38"/>
      <c r="Z51" s="38"/>
      <c r="AA51" s="38"/>
    </row>
    <row r="52" spans="1:32">
      <c r="C52" s="396"/>
      <c r="D52" s="396"/>
      <c r="E52" s="396"/>
      <c r="F52" s="396"/>
      <c r="G52" s="396"/>
      <c r="H52" s="396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6"/>
      <c r="V52" s="396"/>
    </row>
    <row r="53" spans="1:32" s="632" customFormat="1" ht="13.2">
      <c r="A53" s="631" t="s">
        <v>162</v>
      </c>
    </row>
    <row r="54" spans="1:32"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</row>
    <row r="55" spans="1:32">
      <c r="C55" s="398"/>
    </row>
    <row r="58" spans="1:32">
      <c r="C58" s="399"/>
    </row>
    <row r="59" spans="1:32">
      <c r="C59" s="399"/>
    </row>
    <row r="60" spans="1:32">
      <c r="C60" s="399"/>
    </row>
    <row r="61" spans="1:32">
      <c r="C61" s="399"/>
    </row>
    <row r="62" spans="1:32">
      <c r="C62" s="399"/>
    </row>
    <row r="63" spans="1:32">
      <c r="C63" s="399"/>
    </row>
    <row r="64" spans="1:32">
      <c r="C64" s="399"/>
    </row>
  </sheetData>
  <sheetProtection algorithmName="SHA-512" hashValue="YrZUVb6XgxEgkiyCdjV3MQn7ZsOxMfy8NfrbbdhhoxeO5KlJ543ndshNJAs+XgZ+JELF3Gje+FLvL6YstTcoDg==" saltValue="1f6cz43sLtyY4Ig3Sn1XZw==" spinCount="100000" sheet="1" objects="1" scenarios="1" selectLockedCells="1" selectUnlockedCells="1"/>
  <mergeCells count="193">
    <mergeCell ref="B50:G50"/>
    <mergeCell ref="M50:Q50"/>
    <mergeCell ref="W50:AA50"/>
    <mergeCell ref="A53:XFD53"/>
    <mergeCell ref="P45:Q45"/>
    <mergeCell ref="R45:S45"/>
    <mergeCell ref="T45:U45"/>
    <mergeCell ref="V45:Z45"/>
    <mergeCell ref="AA45:AF45"/>
    <mergeCell ref="B49:G49"/>
    <mergeCell ref="M49:Q49"/>
    <mergeCell ref="W49:AA49"/>
    <mergeCell ref="A45:E45"/>
    <mergeCell ref="F45:G45"/>
    <mergeCell ref="H45:I45"/>
    <mergeCell ref="J45:K45"/>
    <mergeCell ref="L45:M45"/>
    <mergeCell ref="N45:O45"/>
    <mergeCell ref="N44:O44"/>
    <mergeCell ref="P44:Q44"/>
    <mergeCell ref="R44:S44"/>
    <mergeCell ref="T44:U44"/>
    <mergeCell ref="V44:Z44"/>
    <mergeCell ref="AA44:AF44"/>
    <mergeCell ref="B44:C44"/>
    <mergeCell ref="D44:E44"/>
    <mergeCell ref="F44:G44"/>
    <mergeCell ref="H44:I44"/>
    <mergeCell ref="J44:K44"/>
    <mergeCell ref="L44:M44"/>
    <mergeCell ref="N43:O43"/>
    <mergeCell ref="P43:Q43"/>
    <mergeCell ref="R43:S43"/>
    <mergeCell ref="T43:U43"/>
    <mergeCell ref="V43:Z43"/>
    <mergeCell ref="AA43:AF43"/>
    <mergeCell ref="B43:C43"/>
    <mergeCell ref="D43:E43"/>
    <mergeCell ref="F43:G43"/>
    <mergeCell ref="H43:I43"/>
    <mergeCell ref="J43:K43"/>
    <mergeCell ref="L43:M43"/>
    <mergeCell ref="N42:O42"/>
    <mergeCell ref="P42:Q42"/>
    <mergeCell ref="R42:S42"/>
    <mergeCell ref="T42:U42"/>
    <mergeCell ref="V42:Z42"/>
    <mergeCell ref="AA42:AF42"/>
    <mergeCell ref="B42:C42"/>
    <mergeCell ref="D42:E42"/>
    <mergeCell ref="F42:G42"/>
    <mergeCell ref="H42:I42"/>
    <mergeCell ref="J42:K42"/>
    <mergeCell ref="L42:M42"/>
    <mergeCell ref="L40:M41"/>
    <mergeCell ref="N40:O41"/>
    <mergeCell ref="P40:U40"/>
    <mergeCell ref="P41:Q41"/>
    <mergeCell ref="R41:S41"/>
    <mergeCell ref="T41:U41"/>
    <mergeCell ref="AD38:AF38"/>
    <mergeCell ref="A39:A41"/>
    <mergeCell ref="B39:C41"/>
    <mergeCell ref="D39:E41"/>
    <mergeCell ref="F39:G41"/>
    <mergeCell ref="H39:I41"/>
    <mergeCell ref="J39:K41"/>
    <mergeCell ref="L39:U39"/>
    <mergeCell ref="V39:Z41"/>
    <mergeCell ref="AA39:AF41"/>
    <mergeCell ref="B26:L26"/>
    <mergeCell ref="B27:L27"/>
    <mergeCell ref="B32:L32"/>
    <mergeCell ref="A33:L33"/>
    <mergeCell ref="A34:L34"/>
    <mergeCell ref="Z24:Z25"/>
    <mergeCell ref="AA24:AA25"/>
    <mergeCell ref="AB24:AB25"/>
    <mergeCell ref="AC24:AC25"/>
    <mergeCell ref="T24:T25"/>
    <mergeCell ref="U24:U25"/>
    <mergeCell ref="V24:V25"/>
    <mergeCell ref="W24:W25"/>
    <mergeCell ref="X24:X25"/>
    <mergeCell ref="Y24:Y25"/>
    <mergeCell ref="N24:N25"/>
    <mergeCell ref="O24:O25"/>
    <mergeCell ref="P24:P25"/>
    <mergeCell ref="Q24:Q25"/>
    <mergeCell ref="R24:R25"/>
    <mergeCell ref="S24:S25"/>
    <mergeCell ref="B29:L29"/>
    <mergeCell ref="B31:L31"/>
    <mergeCell ref="B30:L30"/>
    <mergeCell ref="AD22:AF22"/>
    <mergeCell ref="A23:A25"/>
    <mergeCell ref="B23:L25"/>
    <mergeCell ref="M23:P23"/>
    <mergeCell ref="Q23:T23"/>
    <mergeCell ref="U23:X23"/>
    <mergeCell ref="Y23:AB23"/>
    <mergeCell ref="AC23:AF23"/>
    <mergeCell ref="M24:M25"/>
    <mergeCell ref="AF24:AF25"/>
    <mergeCell ref="AD24:AD25"/>
    <mergeCell ref="AE24:AE25"/>
    <mergeCell ref="AA19:AC19"/>
    <mergeCell ref="AD19:AF19"/>
    <mergeCell ref="X17:Z17"/>
    <mergeCell ref="AA17:AC17"/>
    <mergeCell ref="AD17:AF17"/>
    <mergeCell ref="B18:C18"/>
    <mergeCell ref="D18:G18"/>
    <mergeCell ref="H18:O18"/>
    <mergeCell ref="P18:Q18"/>
    <mergeCell ref="R18:T18"/>
    <mergeCell ref="U18:W18"/>
    <mergeCell ref="X18:Z18"/>
    <mergeCell ref="AA16:AC16"/>
    <mergeCell ref="AD16:AF16"/>
    <mergeCell ref="B17:C17"/>
    <mergeCell ref="D17:G17"/>
    <mergeCell ref="H17:O17"/>
    <mergeCell ref="P17:Q17"/>
    <mergeCell ref="R17:T17"/>
    <mergeCell ref="U17:W17"/>
    <mergeCell ref="AA18:AC18"/>
    <mergeCell ref="AD18:AF18"/>
    <mergeCell ref="D14:G15"/>
    <mergeCell ref="H14:O15"/>
    <mergeCell ref="P14:Q15"/>
    <mergeCell ref="R14:Z14"/>
    <mergeCell ref="AA8:AC8"/>
    <mergeCell ref="AD8:AF8"/>
    <mergeCell ref="A9:Q9"/>
    <mergeCell ref="R9:T9"/>
    <mergeCell ref="U9:W9"/>
    <mergeCell ref="X9:Z9"/>
    <mergeCell ref="AA9:AC9"/>
    <mergeCell ref="AD9:AF9"/>
    <mergeCell ref="B8:C8"/>
    <mergeCell ref="D8:F8"/>
    <mergeCell ref="G8:Q8"/>
    <mergeCell ref="R8:T8"/>
    <mergeCell ref="U8:W8"/>
    <mergeCell ref="X8:Z8"/>
    <mergeCell ref="AA14:AC15"/>
    <mergeCell ref="AD14:AF15"/>
    <mergeCell ref="R15:T15"/>
    <mergeCell ref="U15:W1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B28:L28"/>
    <mergeCell ref="X5:Z5"/>
    <mergeCell ref="B6:C6"/>
    <mergeCell ref="D6:F6"/>
    <mergeCell ref="G6:Q6"/>
    <mergeCell ref="R6:T6"/>
    <mergeCell ref="U6:W6"/>
    <mergeCell ref="X6:Z6"/>
    <mergeCell ref="X15:Z15"/>
    <mergeCell ref="B16:C16"/>
    <mergeCell ref="D16:G16"/>
    <mergeCell ref="H16:O16"/>
    <mergeCell ref="P16:Q16"/>
    <mergeCell ref="R16:T16"/>
    <mergeCell ref="U16:W16"/>
    <mergeCell ref="X16:Z16"/>
    <mergeCell ref="A19:Q19"/>
    <mergeCell ref="R19:T19"/>
    <mergeCell ref="U19:W19"/>
    <mergeCell ref="X19:Z19"/>
    <mergeCell ref="Z22:AB22"/>
    <mergeCell ref="AA6:AC6"/>
    <mergeCell ref="A14:A15"/>
    <mergeCell ref="B14:C15"/>
  </mergeCells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E6" sqref="E6"/>
    </sheetView>
  </sheetViews>
  <sheetFormatPr defaultColWidth="9.109375" defaultRowHeight="13.2"/>
  <cols>
    <col min="1" max="1" width="39.44140625" style="142" customWidth="1"/>
    <col min="2" max="2" width="12.88671875" style="142" customWidth="1"/>
    <col min="3" max="3" width="19.6640625" style="142" customWidth="1"/>
    <col min="4" max="4" width="19" style="142" customWidth="1"/>
    <col min="5" max="6" width="18.109375" style="142" customWidth="1"/>
    <col min="7" max="8" width="18.44140625" style="142" customWidth="1"/>
    <col min="9" max="16384" width="9.109375" style="142"/>
  </cols>
  <sheetData>
    <row r="2" spans="1:8" ht="31.5" customHeight="1">
      <c r="G2" s="645" t="s">
        <v>173</v>
      </c>
      <c r="H2" s="645"/>
    </row>
    <row r="3" spans="1:8" ht="32.25" customHeight="1">
      <c r="A3" s="530" t="s">
        <v>189</v>
      </c>
      <c r="B3" s="530"/>
      <c r="C3" s="530"/>
      <c r="D3" s="530"/>
      <c r="E3" s="530"/>
      <c r="F3" s="530"/>
      <c r="G3" s="530"/>
      <c r="H3" s="530"/>
    </row>
    <row r="4" spans="1:8" ht="28.5" customHeight="1">
      <c r="A4" s="646" t="s">
        <v>234</v>
      </c>
      <c r="B4" s="646"/>
      <c r="C4" s="646"/>
      <c r="D4" s="646"/>
      <c r="E4" s="646"/>
      <c r="F4" s="646"/>
      <c r="G4" s="646"/>
      <c r="H4" s="646"/>
    </row>
    <row r="5" spans="1:8" ht="45.75" customHeight="1">
      <c r="A5" s="647" t="s">
        <v>102</v>
      </c>
      <c r="B5" s="453" t="s">
        <v>7</v>
      </c>
      <c r="C5" s="453" t="s">
        <v>190</v>
      </c>
      <c r="D5" s="453"/>
      <c r="E5" s="451" t="s">
        <v>410</v>
      </c>
      <c r="F5" s="451"/>
      <c r="G5" s="451"/>
      <c r="H5" s="451"/>
    </row>
    <row r="6" spans="1:8" ht="65.25" customHeight="1">
      <c r="A6" s="648"/>
      <c r="B6" s="453"/>
      <c r="C6" s="318" t="s">
        <v>414</v>
      </c>
      <c r="D6" s="318" t="s">
        <v>415</v>
      </c>
      <c r="E6" s="99" t="s">
        <v>96</v>
      </c>
      <c r="F6" s="99" t="s">
        <v>92</v>
      </c>
      <c r="G6" s="100" t="s">
        <v>99</v>
      </c>
      <c r="H6" s="100" t="s">
        <v>100</v>
      </c>
    </row>
    <row r="7" spans="1:8" ht="30" customHeight="1">
      <c r="A7" s="143">
        <v>1</v>
      </c>
      <c r="B7" s="99">
        <v>2</v>
      </c>
      <c r="C7" s="143">
        <v>3</v>
      </c>
      <c r="D7" s="99">
        <v>4</v>
      </c>
      <c r="E7" s="143">
        <v>5</v>
      </c>
      <c r="F7" s="99">
        <v>6</v>
      </c>
      <c r="G7" s="143">
        <v>7</v>
      </c>
      <c r="H7" s="99">
        <v>8</v>
      </c>
    </row>
    <row r="8" spans="1:8" ht="28.5" customHeight="1">
      <c r="A8" s="639" t="s">
        <v>215</v>
      </c>
      <c r="B8" s="640"/>
      <c r="C8" s="640"/>
      <c r="D8" s="640"/>
      <c r="E8" s="640"/>
      <c r="F8" s="640"/>
      <c r="G8" s="640"/>
      <c r="H8" s="641"/>
    </row>
    <row r="9" spans="1:8" ht="59.25" customHeight="1">
      <c r="A9" s="144" t="s">
        <v>318</v>
      </c>
      <c r="B9" s="285">
        <v>6000</v>
      </c>
      <c r="C9" s="128">
        <f>SUM(C11:C12)</f>
        <v>0</v>
      </c>
      <c r="D9" s="128">
        <f>SUM(D11:D12)</f>
        <v>0</v>
      </c>
      <c r="E9" s="128">
        <f>SUM(E11:E12)</f>
        <v>0</v>
      </c>
      <c r="F9" s="128">
        <f>SUM(F11:F12)</f>
        <v>0</v>
      </c>
      <c r="G9" s="128">
        <f>F9-E9</f>
        <v>0</v>
      </c>
      <c r="H9" s="146"/>
    </row>
    <row r="10" spans="1:8" ht="39.75" customHeight="1">
      <c r="A10" s="642" t="s">
        <v>164</v>
      </c>
      <c r="B10" s="643"/>
      <c r="C10" s="643"/>
      <c r="D10" s="643"/>
      <c r="E10" s="643"/>
      <c r="F10" s="643"/>
      <c r="G10" s="643"/>
      <c r="H10" s="644"/>
    </row>
    <row r="11" spans="1:8" ht="81" customHeight="1">
      <c r="A11" s="111" t="s">
        <v>165</v>
      </c>
      <c r="B11" s="145">
        <v>6010</v>
      </c>
      <c r="C11" s="129"/>
      <c r="D11" s="129"/>
      <c r="E11" s="129"/>
      <c r="F11" s="129"/>
      <c r="G11" s="129"/>
      <c r="H11" s="147"/>
    </row>
    <row r="12" spans="1:8" ht="63.75" customHeight="1">
      <c r="A12" s="111" t="s">
        <v>166</v>
      </c>
      <c r="B12" s="148">
        <v>6020</v>
      </c>
      <c r="C12" s="129"/>
      <c r="D12" s="129"/>
      <c r="E12" s="129"/>
      <c r="F12" s="129"/>
      <c r="G12" s="129"/>
      <c r="H12" s="147"/>
    </row>
    <row r="13" spans="1:8" ht="35.25" customHeight="1">
      <c r="A13" s="149"/>
      <c r="B13" s="150"/>
      <c r="C13" s="151"/>
      <c r="D13" s="151"/>
      <c r="E13" s="151"/>
      <c r="F13" s="151"/>
      <c r="G13" s="151"/>
      <c r="H13" s="152"/>
    </row>
    <row r="14" spans="1:8" s="286" customFormat="1" ht="41.25" customHeight="1">
      <c r="A14" s="266" t="s">
        <v>297</v>
      </c>
      <c r="B14" s="267"/>
      <c r="C14" s="473" t="s">
        <v>90</v>
      </c>
      <c r="D14" s="473"/>
      <c r="E14" s="268"/>
      <c r="F14" s="449" t="s">
        <v>409</v>
      </c>
      <c r="G14" s="449"/>
      <c r="H14" s="449"/>
    </row>
    <row r="15" spans="1:8" s="287" customFormat="1" ht="15.6">
      <c r="A15" s="230" t="s">
        <v>45</v>
      </c>
      <c r="B15" s="231"/>
      <c r="C15" s="445" t="s">
        <v>46</v>
      </c>
      <c r="D15" s="445"/>
      <c r="E15" s="231"/>
      <c r="F15" s="446" t="s">
        <v>115</v>
      </c>
      <c r="G15" s="446"/>
      <c r="H15" s="446"/>
    </row>
    <row r="16" spans="1:8">
      <c r="A16" s="153"/>
      <c r="B16" s="153"/>
      <c r="C16" s="153"/>
      <c r="D16" s="153"/>
      <c r="E16" s="153"/>
      <c r="F16" s="153"/>
      <c r="G16" s="153"/>
      <c r="H16" s="153"/>
    </row>
    <row r="17" spans="1:8">
      <c r="A17" s="153"/>
      <c r="B17" s="153"/>
      <c r="C17" s="153"/>
      <c r="D17" s="153"/>
      <c r="E17" s="153"/>
      <c r="F17" s="153"/>
      <c r="G17" s="153"/>
      <c r="H17" s="153"/>
    </row>
    <row r="18" spans="1:8" ht="3" customHeight="1">
      <c r="A18" s="153"/>
      <c r="B18" s="153"/>
      <c r="C18" s="153"/>
      <c r="D18" s="153"/>
      <c r="E18" s="153"/>
      <c r="F18" s="153"/>
      <c r="G18" s="153"/>
      <c r="H18" s="153"/>
    </row>
  </sheetData>
  <sheetProtection algorithmName="SHA-512" hashValue="wcuyDzcDuUouA+ZgpZThmPAe4uKo4+LXas56dUuRuW4bmIuGcNx1UgcYjDEgWyUnNzGWk2UQWx5gMAXlVN39yA==" saltValue="WtNFQi/ssQ+gFU364cTuyg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2024-05-07T13:05:16Z</cp:lastPrinted>
  <dcterms:created xsi:type="dcterms:W3CDTF">2003-03-13T16:00:22Z</dcterms:created>
  <dcterms:modified xsi:type="dcterms:W3CDTF">2026-01-22T12:20:24Z</dcterms:modified>
</cp:coreProperties>
</file>